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<sst xmlns="http://schemas.openxmlformats.org/spreadsheetml/2006/main" count="105" uniqueCount="72">
  <si>
    <t>週間工程表（2週間）</t>
  </si>
  <si>
    <t>工事名</t>
  </si>
  <si>
    <t>現場代理人</t>
  </si>
  <si>
    <t>週の初日</t>
  </si>
  <si>
    <t>作成日</t>
  </si>
  <si>
    <t>配布先</t>
  </si>
  <si>
    <t>週の初日を入れると、日付と曜日が自動で入ります。予定人数と実績人数を入れると差が出ます（実績は毎日の終わりに書き足します）。搬入・重機・検査は時刻まで書くと、荷受けの段取りと立会いの重なりが見えます。</t>
  </si>
  <si>
    <t>日付</t>
  </si>
  <si>
    <t>曜日</t>
  </si>
  <si>
    <t>主な作業</t>
  </si>
  <si>
    <t>業者・職種</t>
  </si>
  <si>
    <t>予定人数</t>
  </si>
  <si>
    <t>実績人数</t>
  </si>
  <si>
    <t>差</t>
  </si>
  <si>
    <t>搬入・車両</t>
  </si>
  <si>
    <t>重機・足場</t>
  </si>
  <si>
    <t>検査・立会い</t>
  </si>
  <si>
    <t>安全の注意</t>
  </si>
  <si>
    <t>備考</t>
  </si>
  <si>
    <t>2週間の合計</t>
  </si>
  <si>
    <t>今週の打合せで決めたこと・来週への申し送り</t>
  </si>
  <si>
    <t>〇〇ビル3階 事務所内装改修工事</t>
  </si>
  <si>
    <t>株式会社サンプル建設 鈴木 一郎</t>
  </si>
  <si>
    <t>協力会社5社・現場の掲示板</t>
  </si>
  <si>
    <t>軽鉄壁下地・設備配管</t>
  </si>
  <si>
    <t>サンプル内装（軽鉄）・サンプル設備</t>
  </si>
  <si>
    <t>LGS搬入 4t 1台（8:30）</t>
  </si>
  <si>
    <t>開口部まわりの墨の確認</t>
  </si>
  <si>
    <t>軽鉄壁下地・電気配線</t>
  </si>
  <si>
    <t>サンプル内装・サンプル電設</t>
  </si>
  <si>
    <t>脚立の天板に乗らない</t>
  </si>
  <si>
    <t>電線・ボックス搬入</t>
  </si>
  <si>
    <t>電気配線・設備配管の仕上げ</t>
  </si>
  <si>
    <t>サンプル電設・サンプル設備</t>
  </si>
  <si>
    <t>天井内の配管の確認（設計 11:00）</t>
  </si>
  <si>
    <t>軽鉄壁下地の仕上げ</t>
  </si>
  <si>
    <t>サンプル内装</t>
  </si>
  <si>
    <t>石膏ボード搬入 4t 2台（8:00）</t>
  </si>
  <si>
    <t>荷揚げ時はエレベーターを養生</t>
  </si>
  <si>
    <t>休工</t>
  </si>
  <si>
    <t>壁 石膏ボード張り・電気配線</t>
  </si>
  <si>
    <t>壁内配線の検査（社内 14:00）</t>
  </si>
  <si>
    <t>ボードを張る前に配線の写真</t>
  </si>
  <si>
    <t>壁 石膏ボード張り</t>
  </si>
  <si>
    <t>壁 ボード張り・天井ボード</t>
  </si>
  <si>
    <t>ローリングタワー 2台</t>
  </si>
  <si>
    <t>高所の作業は手すりつき</t>
  </si>
  <si>
    <t>岩綿吸音板搬入 2t 1台</t>
  </si>
  <si>
    <t>ボード張りの仕上げ・天井</t>
  </si>
  <si>
    <t>天井ボードの検査（元請 15:00）</t>
  </si>
  <si>
    <t>11/16（月）の壁内配線の検査が終わるまで、配線のある面のボード張りは始めない（サンプル内装・サンプル電設で確認済み）。</t>
  </si>
  <si>
    <t>11/18〜19 はローリングタワーを2台使う。3階の廊下に置く場所を空けておく。</t>
  </si>
  <si>
    <t>11/23（月）は祝日のため休工。11/24 からクロスの職人が入る予定は来週の打合せで確定する。</t>
  </si>
  <si>
    <t>週間工程表（2週間・人数・搬入・検査）</t>
  </si>
  <si>
    <t>配布元</t>
  </si>
  <si>
    <t>工程フクロウ（FUKULO／合同会社商陣） https://koutei.fukulo.com/templates/</t>
  </si>
  <si>
    <t>シート構成</t>
  </si>
  <si>
    <t>「記入用」（空欄）・「記入例」（書き方の見本）・「説明」の3枚です。</t>
  </si>
  <si>
    <t>使い方</t>
  </si>
  <si>
    <t>「記入用」を複製して、工事名と週の初日を入れます。日ごとに主な作業・業者・予定人数を書き、搬入・重機・検査・安全の注意を時刻つきで書きます。実績人数はその日の終わりに書き足すと、差と2週間の合計が出ます。</t>
  </si>
  <si>
    <t>自社に合わせて直すなら</t>
  </si>
  <si>
    <t>列の見出し（搬入・車両、重機・足場など）は、自社の現場で毎週確かめることに書き換えて構いません。休工日は作業の欄に「休工」と書きます。</t>
  </si>
  <si>
    <t>気をつけること</t>
  </si>
  <si>
    <t>日付・曜日・差・合計は数式です。上書きしないでください。配るときは、実績の列が空のままでも構いません。</t>
  </si>
  <si>
    <t>この様式について</t>
  </si>
  <si>
    <t>月間の工程表（工事工程表）から、今週と来週の2週間を日ごとの段取りに落とすための表です。工程の打合せで配り、決まったことは下の申し送りの欄に残します。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</si>
  <si>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</si>
  <si>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日付・単価はすべて架空です。記載内容の正確さは利用者の責任でお確かめください。</t>
  </si>
  <si>
    <t>更新日</t>
  </si>
  <si>
    <t>2026年10月18日</t>
  </si>
  <si>
    <t>工程フクロウについて</t>
  </si>
  <si>
    <t>工程表・週間工程・出面表（人工の集計）・作業日報を、すぐ使える無料Excelと作り方の解説でまとめた専門サイトです。 https://koutei.fukulo.com/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</si>
</sst>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164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5" customWidth="1"/>
    <col min="3" max="4" width="22" customWidth="1"/>
    <col min="5" max="6" width="7" customWidth="1"/>
    <col min="7" max="7" width="5" customWidth="1"/>
    <col min="8" max="8" width="18" customWidth="1"/>
    <col min="9" max="9" width="14" customWidth="1"/>
    <col min="10" max="10" width="20" customWidth="1"/>
    <col min="11" max="11" width="18" customWidth="1"/>
    <col min="12" max="12" width="12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3"/>
      <c r="C2" s="3"/>
      <c r="D2" s="3"/>
      <c r="E2" s="3"/>
      <c r="F2" s="3"/>
      <c r="G2" s="2" t="s">
        <v>2</v>
      </c>
      <c r="H2" s="3"/>
      <c r="I2" s="3"/>
      <c r="J2" s="3"/>
      <c r="K2" s="3"/>
      <c r="L2" s="3"/>
    </row>
    <row r="3" ht="20" customHeight="1" spans="1:11" x14ac:dyDescent="0.25">
      <c r="A3" s="2" t="s">
        <v>3</v>
      </c>
      <c r="B3" s="3"/>
      <c r="C3" s="3"/>
      <c r="D3" s="2" t="s">
        <v>4</v>
      </c>
      <c r="E3" s="3"/>
      <c r="F3" s="3"/>
      <c r="G3" s="2" t="s">
        <v>5</v>
      </c>
      <c r="H3" s="3"/>
      <c r="I3" s="3"/>
      <c r="J3" s="3"/>
      <c r="K3" s="3"/>
    </row>
    <row r="4" ht="20" customHeight="1" spans="1:12" x14ac:dyDescent="0.25">
      <c r="A4" s="4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0" customHeight="1" spans="1:12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</row>
    <row r="6" ht="20" customHeight="1" spans="1:12" x14ac:dyDescent="0.25">
      <c r="A6" s="6">
        <f>IF($B$3="","",TEXT($B$3+0,"m/d"))</f>
      </c>
      <c r="B6" s="6">
        <f>IF($B$3="","",CHOOSE(WEEKDAY($B$3+0),"日","月","火","水","木","金","土"))</f>
      </c>
      <c r="C6" s="3"/>
      <c r="D6" s="3"/>
      <c r="E6" s="6"/>
      <c r="F6" s="6"/>
      <c r="G6" s="6">
        <f>IF(OR(E6="",F6=""),"",F6-E6)</f>
      </c>
      <c r="H6" s="3"/>
      <c r="I6" s="3"/>
      <c r="J6" s="3"/>
      <c r="K6" s="3"/>
      <c r="L6" s="3"/>
    </row>
    <row r="7" ht="20" customHeight="1" spans="1:12" x14ac:dyDescent="0.25">
      <c r="A7" s="6">
        <f>IF($B$3="","",TEXT($B$3+1,"m/d"))</f>
      </c>
      <c r="B7" s="6">
        <f>IF($B$3="","",CHOOSE(WEEKDAY($B$3+1),"日","月","火","水","木","金","土"))</f>
      </c>
      <c r="C7" s="3"/>
      <c r="D7" s="3"/>
      <c r="E7" s="6"/>
      <c r="F7" s="6"/>
      <c r="G7" s="6">
        <f>IF(OR(E7="",F7=""),"",F7-E7)</f>
      </c>
      <c r="H7" s="3"/>
      <c r="I7" s="3"/>
      <c r="J7" s="3"/>
      <c r="K7" s="3"/>
      <c r="L7" s="3"/>
    </row>
    <row r="8" ht="20" customHeight="1" spans="1:12" x14ac:dyDescent="0.25">
      <c r="A8" s="6">
        <f>IF($B$3="","",TEXT($B$3+2,"m/d"))</f>
      </c>
      <c r="B8" s="6">
        <f>IF($B$3="","",CHOOSE(WEEKDAY($B$3+2),"日","月","火","水","木","金","土"))</f>
      </c>
      <c r="C8" s="3"/>
      <c r="D8" s="3"/>
      <c r="E8" s="6"/>
      <c r="F8" s="6"/>
      <c r="G8" s="6">
        <f>IF(OR(E8="",F8=""),"",F8-E8)</f>
      </c>
      <c r="H8" s="3"/>
      <c r="I8" s="3"/>
      <c r="J8" s="3"/>
      <c r="K8" s="3"/>
      <c r="L8" s="3"/>
    </row>
    <row r="9" ht="20" customHeight="1" spans="1:12" x14ac:dyDescent="0.25">
      <c r="A9" s="6">
        <f>IF($B$3="","",TEXT($B$3+3,"m/d"))</f>
      </c>
      <c r="B9" s="6">
        <f>IF($B$3="","",CHOOSE(WEEKDAY($B$3+3),"日","月","火","水","木","金","土"))</f>
      </c>
      <c r="C9" s="3"/>
      <c r="D9" s="3"/>
      <c r="E9" s="6"/>
      <c r="F9" s="6"/>
      <c r="G9" s="6">
        <f>IF(OR(E9="",F9=""),"",F9-E9)</f>
      </c>
      <c r="H9" s="3"/>
      <c r="I9" s="3"/>
      <c r="J9" s="3"/>
      <c r="K9" s="3"/>
      <c r="L9" s="3"/>
    </row>
    <row r="10" ht="20" customHeight="1" spans="1:12" x14ac:dyDescent="0.25">
      <c r="A10" s="6">
        <f>IF($B$3="","",TEXT($B$3+4,"m/d"))</f>
      </c>
      <c r="B10" s="6">
        <f>IF($B$3="","",CHOOSE(WEEKDAY($B$3+4),"日","月","火","水","木","金","土"))</f>
      </c>
      <c r="C10" s="3"/>
      <c r="D10" s="3"/>
      <c r="E10" s="6"/>
      <c r="F10" s="6"/>
      <c r="G10" s="6">
        <f>IF(OR(E10="",F10=""),"",F10-E10)</f>
      </c>
      <c r="H10" s="3"/>
      <c r="I10" s="3"/>
      <c r="J10" s="3"/>
      <c r="K10" s="3"/>
      <c r="L10" s="3"/>
    </row>
    <row r="11" ht="20" customHeight="1" spans="1:12" x14ac:dyDescent="0.25">
      <c r="A11" s="6">
        <f>IF($B$3="","",TEXT($B$3+5,"m/d"))</f>
      </c>
      <c r="B11" s="6">
        <f>IF($B$3="","",CHOOSE(WEEKDAY($B$3+5),"日","月","火","水","木","金","土"))</f>
      </c>
      <c r="C11" s="3"/>
      <c r="D11" s="3"/>
      <c r="E11" s="6"/>
      <c r="F11" s="6"/>
      <c r="G11" s="6">
        <f>IF(OR(E11="",F11=""),"",F11-E11)</f>
      </c>
      <c r="H11" s="3"/>
      <c r="I11" s="3"/>
      <c r="J11" s="3"/>
      <c r="K11" s="3"/>
      <c r="L11" s="3"/>
    </row>
    <row r="12" ht="20" customHeight="1" spans="1:12" x14ac:dyDescent="0.25">
      <c r="A12" s="6">
        <f>IF($B$3="","",TEXT($B$3+6,"m/d"))</f>
      </c>
      <c r="B12" s="6">
        <f>IF($B$3="","",CHOOSE(WEEKDAY($B$3+6),"日","月","火","水","木","金","土"))</f>
      </c>
      <c r="C12" s="3"/>
      <c r="D12" s="3"/>
      <c r="E12" s="6"/>
      <c r="F12" s="6"/>
      <c r="G12" s="6">
        <f>IF(OR(E12="",F12=""),"",F12-E12)</f>
      </c>
      <c r="H12" s="3"/>
      <c r="I12" s="3"/>
      <c r="J12" s="3"/>
      <c r="K12" s="3"/>
      <c r="L12" s="3"/>
    </row>
    <row r="13" ht="20" customHeight="1" spans="1:12" x14ac:dyDescent="0.25">
      <c r="A13" s="6">
        <f>IF($B$3="","",TEXT($B$3+7,"m/d"))</f>
      </c>
      <c r="B13" s="6">
        <f>IF($B$3="","",CHOOSE(WEEKDAY($B$3+7),"日","月","火","水","木","金","土"))</f>
      </c>
      <c r="C13" s="3"/>
      <c r="D13" s="3"/>
      <c r="E13" s="6"/>
      <c r="F13" s="6"/>
      <c r="G13" s="6">
        <f>IF(OR(E13="",F13=""),"",F13-E13)</f>
      </c>
      <c r="H13" s="3"/>
      <c r="I13" s="3"/>
      <c r="J13" s="3"/>
      <c r="K13" s="3"/>
      <c r="L13" s="3"/>
    </row>
    <row r="14" ht="20" customHeight="1" spans="1:12" x14ac:dyDescent="0.25">
      <c r="A14" s="6">
        <f>IF($B$3="","",TEXT($B$3+8,"m/d"))</f>
      </c>
      <c r="B14" s="6">
        <f>IF($B$3="","",CHOOSE(WEEKDAY($B$3+8),"日","月","火","水","木","金","土"))</f>
      </c>
      <c r="C14" s="3"/>
      <c r="D14" s="3"/>
      <c r="E14" s="6"/>
      <c r="F14" s="6"/>
      <c r="G14" s="6">
        <f>IF(OR(E14="",F14=""),"",F14-E14)</f>
      </c>
      <c r="H14" s="3"/>
      <c r="I14" s="3"/>
      <c r="J14" s="3"/>
      <c r="K14" s="3"/>
      <c r="L14" s="3"/>
    </row>
    <row r="15" ht="20" customHeight="1" spans="1:12" x14ac:dyDescent="0.25">
      <c r="A15" s="6">
        <f>IF($B$3="","",TEXT($B$3+9,"m/d"))</f>
      </c>
      <c r="B15" s="6">
        <f>IF($B$3="","",CHOOSE(WEEKDAY($B$3+9),"日","月","火","水","木","金","土"))</f>
      </c>
      <c r="C15" s="3"/>
      <c r="D15" s="3"/>
      <c r="E15" s="6"/>
      <c r="F15" s="6"/>
      <c r="G15" s="6">
        <f>IF(OR(E15="",F15=""),"",F15-E15)</f>
      </c>
      <c r="H15" s="3"/>
      <c r="I15" s="3"/>
      <c r="J15" s="3"/>
      <c r="K15" s="3"/>
      <c r="L15" s="3"/>
    </row>
    <row r="16" ht="20" customHeight="1" spans="1:12" x14ac:dyDescent="0.25">
      <c r="A16" s="6">
        <f>IF($B$3="","",TEXT($B$3+10,"m/d"))</f>
      </c>
      <c r="B16" s="6">
        <f>IF($B$3="","",CHOOSE(WEEKDAY($B$3+10),"日","月","火","水","木","金","土"))</f>
      </c>
      <c r="C16" s="3"/>
      <c r="D16" s="3"/>
      <c r="E16" s="6"/>
      <c r="F16" s="6"/>
      <c r="G16" s="6">
        <f>IF(OR(E16="",F16=""),"",F16-E16)</f>
      </c>
      <c r="H16" s="3"/>
      <c r="I16" s="3"/>
      <c r="J16" s="3"/>
      <c r="K16" s="3"/>
      <c r="L16" s="3"/>
    </row>
    <row r="17" ht="20" customHeight="1" spans="1:12" x14ac:dyDescent="0.25">
      <c r="A17" s="6">
        <f>IF($B$3="","",TEXT($B$3+11,"m/d"))</f>
      </c>
      <c r="B17" s="6">
        <f>IF($B$3="","",CHOOSE(WEEKDAY($B$3+11),"日","月","火","水","木","金","土"))</f>
      </c>
      <c r="C17" s="3"/>
      <c r="D17" s="3"/>
      <c r="E17" s="6"/>
      <c r="F17" s="6"/>
      <c r="G17" s="6">
        <f>IF(OR(E17="",F17=""),"",F17-E17)</f>
      </c>
      <c r="H17" s="3"/>
      <c r="I17" s="3"/>
      <c r="J17" s="3"/>
      <c r="K17" s="3"/>
      <c r="L17" s="3"/>
    </row>
    <row r="18" ht="20" customHeight="1" spans="1:12" x14ac:dyDescent="0.25">
      <c r="A18" s="6">
        <f>IF($B$3="","",TEXT($B$3+12,"m/d"))</f>
      </c>
      <c r="B18" s="6">
        <f>IF($B$3="","",CHOOSE(WEEKDAY($B$3+12),"日","月","火","水","木","金","土"))</f>
      </c>
      <c r="C18" s="3"/>
      <c r="D18" s="3"/>
      <c r="E18" s="6"/>
      <c r="F18" s="6"/>
      <c r="G18" s="6">
        <f>IF(OR(E18="",F18=""),"",F18-E18)</f>
      </c>
      <c r="H18" s="3"/>
      <c r="I18" s="3"/>
      <c r="J18" s="3"/>
      <c r="K18" s="3"/>
      <c r="L18" s="3"/>
    </row>
    <row r="19" ht="20" customHeight="1" spans="1:12" x14ac:dyDescent="0.25">
      <c r="A19" s="6">
        <f>IF($B$3="","",TEXT($B$3+13,"m/d"))</f>
      </c>
      <c r="B19" s="6">
        <f>IF($B$3="","",CHOOSE(WEEKDAY($B$3+13),"日","月","火","水","木","金","土"))</f>
      </c>
      <c r="C19" s="3"/>
      <c r="D19" s="3"/>
      <c r="E19" s="6"/>
      <c r="F19" s="6"/>
      <c r="G19" s="6">
        <f>IF(OR(E19="",F19=""),"",F19-E19)</f>
      </c>
      <c r="H19" s="3"/>
      <c r="I19" s="3"/>
      <c r="J19" s="3"/>
      <c r="K19" s="3"/>
      <c r="L19" s="3"/>
    </row>
    <row r="20" ht="20" customHeight="1" spans="1:12" x14ac:dyDescent="0.25">
      <c r="A20" s="2" t="s">
        <v>19</v>
      </c>
      <c r="B20" s="2"/>
      <c r="C20" s="2"/>
      <c r="D20" s="2"/>
      <c r="E20" s="6">
        <f>SUM(E6:E19)</f>
        <v>0</v>
      </c>
      <c r="F20" s="6">
        <f>SUM(F6:F19)</f>
        <v>0</v>
      </c>
      <c r="G20" s="7"/>
      <c r="H20" s="7"/>
      <c r="I20" s="7"/>
      <c r="J20" s="7"/>
      <c r="K20" s="7"/>
      <c r="L20" s="7"/>
    </row>
    <row r="21" ht="20" customHeight="1" x14ac:dyDescent="0.25"/>
    <row r="22" ht="20" customHeight="1" spans="1:12" x14ac:dyDescent="0.25">
      <c r="A22" s="8" t="s">
        <v>20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ht="20" customHeight="1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20" customHeight="1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ht="20" customHeight="1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</sheetData>
  <mergeCells count="13">
    <mergeCell ref="A1:L1"/>
    <mergeCell ref="B2:F2"/>
    <mergeCell ref="H2:L2"/>
    <mergeCell ref="B3:C3"/>
    <mergeCell ref="E3:F3"/>
    <mergeCell ref="H3:K3"/>
    <mergeCell ref="A4:L4"/>
    <mergeCell ref="A20:D20"/>
    <mergeCell ref="H20:L20"/>
    <mergeCell ref="A22:L22"/>
    <mergeCell ref="A23:L23"/>
    <mergeCell ref="A24:L24"/>
    <mergeCell ref="A25:L25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5" customWidth="1"/>
    <col min="3" max="4" width="22" customWidth="1"/>
    <col min="5" max="6" width="7" customWidth="1"/>
    <col min="7" max="7" width="5" customWidth="1"/>
    <col min="8" max="8" width="18" customWidth="1"/>
    <col min="9" max="9" width="14" customWidth="1"/>
    <col min="10" max="10" width="20" customWidth="1"/>
    <col min="11" max="11" width="18" customWidth="1"/>
    <col min="12" max="12" width="12" customWidth="1"/>
  </cols>
  <sheetData>
    <row r="1" ht="28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3" t="s">
        <v>21</v>
      </c>
      <c r="C2" s="3"/>
      <c r="D2" s="3"/>
      <c r="E2" s="3"/>
      <c r="F2" s="3"/>
      <c r="G2" s="2" t="s">
        <v>2</v>
      </c>
      <c r="H2" s="3" t="s">
        <v>22</v>
      </c>
      <c r="I2" s="3"/>
      <c r="J2" s="3"/>
      <c r="K2" s="3"/>
      <c r="L2" s="3"/>
    </row>
    <row r="3" ht="20" customHeight="1" spans="1:11" x14ac:dyDescent="0.25">
      <c r="A3" s="2" t="s">
        <v>3</v>
      </c>
      <c r="B3" s="9">
        <v>46335</v>
      </c>
      <c r="C3" s="9"/>
      <c r="D3" s="2" t="s">
        <v>4</v>
      </c>
      <c r="E3" s="9">
        <v>46332</v>
      </c>
      <c r="F3" s="9"/>
      <c r="G3" s="2" t="s">
        <v>5</v>
      </c>
      <c r="H3" s="3" t="s">
        <v>23</v>
      </c>
      <c r="I3" s="3"/>
      <c r="J3" s="3"/>
      <c r="K3" s="3"/>
    </row>
    <row r="4" ht="20" customHeight="1" spans="1:12" x14ac:dyDescent="0.25">
      <c r="A4" s="4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ht="20" customHeight="1" spans="1:12" x14ac:dyDescent="0.2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</row>
    <row r="6" ht="20" customHeight="1" spans="1:12" x14ac:dyDescent="0.25">
      <c r="A6" s="6" t="str">
        <f>IF($B$3="","",TEXT($B$3+0,"m/d"))</f>
        <v>11/9</v>
      </c>
      <c r="B6" s="6" t="str">
        <f>IF($B$3="","",CHOOSE(WEEKDAY($B$3+0),"日","月","火","水","木","金","土"))</f>
        <v>月</v>
      </c>
      <c r="C6" s="3" t="s">
        <v>24</v>
      </c>
      <c r="D6" s="3" t="s">
        <v>25</v>
      </c>
      <c r="E6" s="6">
        <v>6</v>
      </c>
      <c r="F6" s="6">
        <v>6</v>
      </c>
      <c r="G6" s="6">
        <f>IF(OR(E6="",F6=""),"",F6-E6)</f>
        <v>0</v>
      </c>
      <c r="H6" s="3" t="s">
        <v>26</v>
      </c>
      <c r="I6" s="3"/>
      <c r="J6" s="3"/>
      <c r="K6" s="3" t="s">
        <v>27</v>
      </c>
      <c r="L6" s="3"/>
    </row>
    <row r="7" ht="20" customHeight="1" spans="1:12" x14ac:dyDescent="0.25">
      <c r="A7" s="6" t="str">
        <f>IF($B$3="","",TEXT($B$3+1,"m/d"))</f>
        <v>11/10</v>
      </c>
      <c r="B7" s="6" t="str">
        <f>IF($B$3="","",CHOOSE(WEEKDAY($B$3+1),"日","月","火","水","木","金","土"))</f>
        <v>火</v>
      </c>
      <c r="C7" s="3" t="s">
        <v>28</v>
      </c>
      <c r="D7" s="3" t="s">
        <v>29</v>
      </c>
      <c r="E7" s="6">
        <v>7</v>
      </c>
      <c r="F7" s="6">
        <v>7</v>
      </c>
      <c r="G7" s="6">
        <f>IF(OR(E7="",F7=""),"",F7-E7)</f>
        <v>0</v>
      </c>
      <c r="H7" s="3"/>
      <c r="I7" s="3"/>
      <c r="J7" s="3"/>
      <c r="K7" s="3" t="s">
        <v>30</v>
      </c>
      <c r="L7" s="3"/>
    </row>
    <row r="8" ht="20" customHeight="1" spans="1:12" x14ac:dyDescent="0.25">
      <c r="A8" s="6" t="str">
        <f>IF($B$3="","",TEXT($B$3+2,"m/d"))</f>
        <v>11/11</v>
      </c>
      <c r="B8" s="6" t="str">
        <f>IF($B$3="","",CHOOSE(WEEKDAY($B$3+2),"日","月","火","水","木","金","土"))</f>
        <v>水</v>
      </c>
      <c r="C8" s="3" t="s">
        <v>28</v>
      </c>
      <c r="D8" s="3" t="s">
        <v>29</v>
      </c>
      <c r="E8" s="6">
        <v>7</v>
      </c>
      <c r="F8" s="6">
        <v>6</v>
      </c>
      <c r="G8" s="6">
        <f>IF(OR(E8="",F8=""),"",F8-E8)</f>
        <v>-1</v>
      </c>
      <c r="H8" s="3" t="s">
        <v>31</v>
      </c>
      <c r="I8" s="3"/>
      <c r="J8" s="3"/>
      <c r="K8" s="3"/>
      <c r="L8" s="3"/>
    </row>
    <row r="9" ht="20" customHeight="1" spans="1:12" x14ac:dyDescent="0.25">
      <c r="A9" s="6" t="str">
        <f>IF($B$3="","",TEXT($B$3+3,"m/d"))</f>
        <v>11/12</v>
      </c>
      <c r="B9" s="6" t="str">
        <f>IF($B$3="","",CHOOSE(WEEKDAY($B$3+3),"日","月","火","水","木","金","土"))</f>
        <v>木</v>
      </c>
      <c r="C9" s="3" t="s">
        <v>32</v>
      </c>
      <c r="D9" s="3" t="s">
        <v>33</v>
      </c>
      <c r="E9" s="6">
        <v>5</v>
      </c>
      <c r="F9" s="6">
        <v>5</v>
      </c>
      <c r="G9" s="6">
        <f>IF(OR(E9="",F9=""),"",F9-E9)</f>
        <v>0</v>
      </c>
      <c r="H9" s="3"/>
      <c r="I9" s="3"/>
      <c r="J9" s="3" t="s">
        <v>34</v>
      </c>
      <c r="K9" s="3"/>
      <c r="L9" s="3"/>
    </row>
    <row r="10" ht="20" customHeight="1" spans="1:12" x14ac:dyDescent="0.25">
      <c r="A10" s="6" t="str">
        <f>IF($B$3="","",TEXT($B$3+4,"m/d"))</f>
        <v>11/13</v>
      </c>
      <c r="B10" s="6" t="str">
        <f>IF($B$3="","",CHOOSE(WEEKDAY($B$3+4),"日","月","火","水","木","金","土"))</f>
        <v>金</v>
      </c>
      <c r="C10" s="3" t="s">
        <v>35</v>
      </c>
      <c r="D10" s="3" t="s">
        <v>36</v>
      </c>
      <c r="E10" s="6">
        <v>4</v>
      </c>
      <c r="F10" s="6">
        <v>5</v>
      </c>
      <c r="G10" s="6">
        <f>IF(OR(E10="",F10=""),"",F10-E10)</f>
        <v>1</v>
      </c>
      <c r="H10" s="3" t="s">
        <v>37</v>
      </c>
      <c r="I10" s="3"/>
      <c r="J10" s="3"/>
      <c r="K10" s="3" t="s">
        <v>38</v>
      </c>
      <c r="L10" s="3"/>
    </row>
    <row r="11" ht="20" customHeight="1" spans="1:12" x14ac:dyDescent="0.25">
      <c r="A11" s="6" t="str">
        <f>IF($B$3="","",TEXT($B$3+5,"m/d"))</f>
        <v>11/14</v>
      </c>
      <c r="B11" s="6" t="str">
        <f>IF($B$3="","",CHOOSE(WEEKDAY($B$3+5),"日","月","火","水","木","金","土"))</f>
        <v>土</v>
      </c>
      <c r="C11" s="3" t="s">
        <v>39</v>
      </c>
      <c r="D11" s="3"/>
      <c r="E11" s="6">
        <v>0</v>
      </c>
      <c r="F11" s="6">
        <v>0</v>
      </c>
      <c r="G11" s="6">
        <f>IF(OR(E11="",F11=""),"",F11-E11)</f>
        <v>0</v>
      </c>
      <c r="H11" s="3"/>
      <c r="I11" s="3"/>
      <c r="J11" s="3"/>
      <c r="K11" s="3"/>
      <c r="L11" s="3"/>
    </row>
    <row r="12" ht="20" customHeight="1" spans="1:12" x14ac:dyDescent="0.25">
      <c r="A12" s="6" t="str">
        <f>IF($B$3="","",TEXT($B$3+6,"m/d"))</f>
        <v>11/15</v>
      </c>
      <c r="B12" s="6" t="str">
        <f>IF($B$3="","",CHOOSE(WEEKDAY($B$3+6),"日","月","火","水","木","金","土"))</f>
        <v>日</v>
      </c>
      <c r="C12" s="3" t="s">
        <v>39</v>
      </c>
      <c r="D12" s="3"/>
      <c r="E12" s="6">
        <v>0</v>
      </c>
      <c r="F12" s="6">
        <v>0</v>
      </c>
      <c r="G12" s="6">
        <f>IF(OR(E12="",F12=""),"",F12-E12)</f>
        <v>0</v>
      </c>
      <c r="H12" s="3"/>
      <c r="I12" s="3"/>
      <c r="J12" s="3"/>
      <c r="K12" s="3"/>
      <c r="L12" s="3"/>
    </row>
    <row r="13" ht="20" customHeight="1" spans="1:12" x14ac:dyDescent="0.25">
      <c r="A13" s="6" t="str">
        <f>IF($B$3="","",TEXT($B$3+7,"m/d"))</f>
        <v>11/16</v>
      </c>
      <c r="B13" s="6" t="str">
        <f>IF($B$3="","",CHOOSE(WEEKDAY($B$3+7),"日","月","火","水","木","金","土"))</f>
        <v>月</v>
      </c>
      <c r="C13" s="3" t="s">
        <v>40</v>
      </c>
      <c r="D13" s="3" t="s">
        <v>29</v>
      </c>
      <c r="E13" s="6">
        <v>8</v>
      </c>
      <c r="F13" s="6">
        <v>8</v>
      </c>
      <c r="G13" s="6">
        <f>IF(OR(E13="",F13=""),"",F13-E13)</f>
        <v>0</v>
      </c>
      <c r="H13" s="3"/>
      <c r="I13" s="3"/>
      <c r="J13" s="3" t="s">
        <v>41</v>
      </c>
      <c r="K13" s="3" t="s">
        <v>42</v>
      </c>
      <c r="L13" s="3"/>
    </row>
    <row r="14" ht="20" customHeight="1" spans="1:12" x14ac:dyDescent="0.25">
      <c r="A14" s="6" t="str">
        <f>IF($B$3="","",TEXT($B$3+8,"m/d"))</f>
        <v>11/17</v>
      </c>
      <c r="B14" s="6" t="str">
        <f>IF($B$3="","",CHOOSE(WEEKDAY($B$3+8),"日","月","火","水","木","金","土"))</f>
        <v>火</v>
      </c>
      <c r="C14" s="3" t="s">
        <v>43</v>
      </c>
      <c r="D14" s="3" t="s">
        <v>36</v>
      </c>
      <c r="E14" s="6">
        <v>6</v>
      </c>
      <c r="F14" s="6">
        <v>6</v>
      </c>
      <c r="G14" s="6">
        <f>IF(OR(E14="",F14=""),"",F14-E14)</f>
        <v>0</v>
      </c>
      <c r="H14" s="3"/>
      <c r="I14" s="3"/>
      <c r="J14" s="3"/>
      <c r="K14" s="3"/>
      <c r="L14" s="3"/>
    </row>
    <row r="15" ht="20" customHeight="1" spans="1:12" x14ac:dyDescent="0.25">
      <c r="A15" s="6" t="str">
        <f>IF($B$3="","",TEXT($B$3+9,"m/d"))</f>
        <v>11/18</v>
      </c>
      <c r="B15" s="6" t="str">
        <f>IF($B$3="","",CHOOSE(WEEKDAY($B$3+9),"日","月","火","水","木","金","土"))</f>
        <v>水</v>
      </c>
      <c r="C15" s="3" t="s">
        <v>44</v>
      </c>
      <c r="D15" s="3" t="s">
        <v>36</v>
      </c>
      <c r="E15" s="6">
        <v>7</v>
      </c>
      <c r="F15" s="6"/>
      <c r="G15" s="6">
        <f>IF(OR(E15="",F15=""),"",F15-E15)</f>
      </c>
      <c r="H15" s="3"/>
      <c r="I15" s="3" t="s">
        <v>45</v>
      </c>
      <c r="J15" s="3"/>
      <c r="K15" s="3" t="s">
        <v>46</v>
      </c>
      <c r="L15" s="3"/>
    </row>
    <row r="16" ht="20" customHeight="1" spans="1:12" x14ac:dyDescent="0.25">
      <c r="A16" s="6" t="str">
        <f>IF($B$3="","",TEXT($B$3+10,"m/d"))</f>
        <v>11/19</v>
      </c>
      <c r="B16" s="6" t="str">
        <f>IF($B$3="","",CHOOSE(WEEKDAY($B$3+10),"日","月","火","水","木","金","土"))</f>
        <v>木</v>
      </c>
      <c r="C16" s="3" t="s">
        <v>44</v>
      </c>
      <c r="D16" s="3" t="s">
        <v>36</v>
      </c>
      <c r="E16" s="6">
        <v>7</v>
      </c>
      <c r="F16" s="6"/>
      <c r="G16" s="6">
        <f>IF(OR(E16="",F16=""),"",F16-E16)</f>
      </c>
      <c r="H16" s="3" t="s">
        <v>47</v>
      </c>
      <c r="I16" s="3" t="s">
        <v>45</v>
      </c>
      <c r="J16" s="3"/>
      <c r="K16" s="3"/>
      <c r="L16" s="3"/>
    </row>
    <row r="17" ht="20" customHeight="1" spans="1:12" x14ac:dyDescent="0.25">
      <c r="A17" s="6" t="str">
        <f>IF($B$3="","",TEXT($B$3+11,"m/d"))</f>
        <v>11/20</v>
      </c>
      <c r="B17" s="6" t="str">
        <f>IF($B$3="","",CHOOSE(WEEKDAY($B$3+11),"日","月","火","水","木","金","土"))</f>
        <v>金</v>
      </c>
      <c r="C17" s="3" t="s">
        <v>48</v>
      </c>
      <c r="D17" s="3" t="s">
        <v>36</v>
      </c>
      <c r="E17" s="6">
        <v>6</v>
      </c>
      <c r="F17" s="6"/>
      <c r="G17" s="6">
        <f>IF(OR(E17="",F17=""),"",F17-E17)</f>
      </c>
      <c r="H17" s="3"/>
      <c r="I17" s="3"/>
      <c r="J17" s="3" t="s">
        <v>49</v>
      </c>
      <c r="K17" s="3"/>
      <c r="L17" s="3"/>
    </row>
    <row r="18" ht="20" customHeight="1" spans="1:12" x14ac:dyDescent="0.25">
      <c r="A18" s="6" t="str">
        <f>IF($B$3="","",TEXT($B$3+12,"m/d"))</f>
        <v>11/21</v>
      </c>
      <c r="B18" s="6" t="str">
        <f>IF($B$3="","",CHOOSE(WEEKDAY($B$3+12),"日","月","火","水","木","金","土"))</f>
        <v>土</v>
      </c>
      <c r="C18" s="3" t="s">
        <v>39</v>
      </c>
      <c r="D18" s="3"/>
      <c r="E18" s="6">
        <v>0</v>
      </c>
      <c r="F18" s="6">
        <v>0</v>
      </c>
      <c r="G18" s="6">
        <f>IF(OR(E18="",F18=""),"",F18-E18)</f>
        <v>0</v>
      </c>
      <c r="H18" s="3"/>
      <c r="I18" s="3"/>
      <c r="J18" s="3"/>
      <c r="K18" s="3"/>
      <c r="L18" s="3"/>
    </row>
    <row r="19" ht="20" customHeight="1" spans="1:12" x14ac:dyDescent="0.25">
      <c r="A19" s="6" t="str">
        <f>IF($B$3="","",TEXT($B$3+13,"m/d"))</f>
        <v>11/22</v>
      </c>
      <c r="B19" s="6" t="str">
        <f>IF($B$3="","",CHOOSE(WEEKDAY($B$3+13),"日","月","火","水","木","金","土"))</f>
        <v>日</v>
      </c>
      <c r="C19" s="3" t="s">
        <v>39</v>
      </c>
      <c r="D19" s="3"/>
      <c r="E19" s="6">
        <v>0</v>
      </c>
      <c r="F19" s="6">
        <v>0</v>
      </c>
      <c r="G19" s="6">
        <f>IF(OR(E19="",F19=""),"",F19-E19)</f>
        <v>0</v>
      </c>
      <c r="H19" s="3"/>
      <c r="I19" s="3"/>
      <c r="J19" s="3"/>
      <c r="K19" s="3"/>
      <c r="L19" s="3"/>
    </row>
    <row r="20" ht="20" customHeight="1" spans="1:12" x14ac:dyDescent="0.25">
      <c r="A20" s="2" t="s">
        <v>19</v>
      </c>
      <c r="B20" s="2"/>
      <c r="C20" s="2"/>
      <c r="D20" s="2"/>
      <c r="E20" s="6">
        <f>SUM(E6:E19)</f>
        <v>63</v>
      </c>
      <c r="F20" s="6">
        <f>SUM(F6:F19)</f>
        <v>43</v>
      </c>
      <c r="G20" s="7"/>
      <c r="H20" s="7"/>
      <c r="I20" s="7"/>
      <c r="J20" s="7"/>
      <c r="K20" s="7"/>
      <c r="L20" s="7"/>
    </row>
    <row r="21" ht="20" customHeight="1" x14ac:dyDescent="0.25"/>
    <row r="22" ht="20" customHeight="1" spans="1:12" x14ac:dyDescent="0.25">
      <c r="A22" s="8" t="s">
        <v>20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ht="20" customHeight="1" spans="1:12" x14ac:dyDescent="0.25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20" customHeight="1" spans="1:12" x14ac:dyDescent="0.25">
      <c r="A24" s="3" t="s">
        <v>51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ht="20" customHeight="1" spans="1:12" x14ac:dyDescent="0.25">
      <c r="A25" s="3" t="s">
        <v>52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</sheetData>
  <mergeCells count="13">
    <mergeCell ref="A1:L1"/>
    <mergeCell ref="B2:F2"/>
    <mergeCell ref="H2:L2"/>
    <mergeCell ref="B3:C3"/>
    <mergeCell ref="E3:F3"/>
    <mergeCell ref="H3:K3"/>
    <mergeCell ref="A4:L4"/>
    <mergeCell ref="A20:D20"/>
    <mergeCell ref="H20:L20"/>
    <mergeCell ref="A22:L22"/>
    <mergeCell ref="A23:L23"/>
    <mergeCell ref="A24:L24"/>
    <mergeCell ref="A25:L25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53</v>
      </c>
      <c r="B1" s="1"/>
    </row>
    <row r="2" ht="20" customHeight="1" spans="1:2" x14ac:dyDescent="0.25">
      <c r="A2" s="2" t="s">
        <v>54</v>
      </c>
      <c r="B2" s="7" t="s">
        <v>55</v>
      </c>
    </row>
    <row r="3" ht="20" customHeight="1" spans="1:2" x14ac:dyDescent="0.25">
      <c r="A3" s="2" t="s">
        <v>56</v>
      </c>
      <c r="B3" s="7" t="s">
        <v>57</v>
      </c>
    </row>
    <row r="4" ht="20" customHeight="1" spans="1:2" x14ac:dyDescent="0.25">
      <c r="A4" s="2" t="s">
        <v>58</v>
      </c>
      <c r="B4" s="7" t="s">
        <v>59</v>
      </c>
    </row>
    <row r="5" ht="20" customHeight="1" spans="1:2" x14ac:dyDescent="0.25">
      <c r="A5" s="2" t="s">
        <v>60</v>
      </c>
      <c r="B5" s="7" t="s">
        <v>61</v>
      </c>
    </row>
    <row r="6" ht="20" customHeight="1" spans="1:2" x14ac:dyDescent="0.25">
      <c r="A6" s="2" t="s">
        <v>62</v>
      </c>
      <c r="B6" s="7" t="s">
        <v>63</v>
      </c>
    </row>
    <row r="7" ht="20" customHeight="1" spans="1:2" x14ac:dyDescent="0.25">
      <c r="A7" s="2" t="s">
        <v>64</v>
      </c>
      <c r="B7" s="7" t="s">
        <v>65</v>
      </c>
    </row>
    <row r="8" ht="20" customHeight="1" spans="1:2" x14ac:dyDescent="0.25">
      <c r="A8" s="2" t="s">
        <v>66</v>
      </c>
      <c r="B8" s="7" t="s">
        <v>67</v>
      </c>
    </row>
    <row r="9" ht="20" customHeight="1" spans="1:2" x14ac:dyDescent="0.25">
      <c r="A9" s="2" t="s">
        <v>68</v>
      </c>
      <c r="B9" s="7" t="s">
        <v>69</v>
      </c>
    </row>
    <row r="10" ht="20" customHeight="1" spans="1:2" x14ac:dyDescent="0.25">
      <c r="A10" s="2" t="s">
        <v>70</v>
      </c>
      <c r="B10" s="7" t="s">
        <v>71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工程フクロウ（FUKULO／合同会社商陣）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