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<sst xmlns="http://schemas.openxmlformats.org/spreadsheetml/2006/main" count="152" uniqueCount="60">
  <si>
    <t>作業日報（1か月まとめ）</t>
  </si>
  <si>
    <t>氏名</t>
  </si>
  <si>
    <t>会社・職種</t>
  </si>
  <si>
    <t>年月（1日）</t>
  </si>
  <si>
    <t>1人工の時間</t>
  </si>
  <si>
    <t>時間外を数える基準（1日）</t>
  </si>
  <si>
    <t>開始・終了は 8:00 の形で入れます。休憩は分で入れます。</t>
  </si>
  <si>
    <t>1日1行で、現場名・作業内容・開始・終了・休憩を書くと、実働時間・時間外（1日の基準を超えた分）・人工が出ます。下に月の合計と、時間外が月45時間を超えていないかの目安が出ます。</t>
  </si>
  <si>
    <t>日付</t>
  </si>
  <si>
    <t>曜日</t>
  </si>
  <si>
    <t>現場名</t>
  </si>
  <si>
    <t>作業内容</t>
  </si>
  <si>
    <t>開始</t>
  </si>
  <si>
    <t>終了</t>
  </si>
  <si>
    <t>休憩（分）</t>
  </si>
  <si>
    <t>実働（時間）</t>
  </si>
  <si>
    <t>時間外</t>
  </si>
  <si>
    <t>人工</t>
  </si>
  <si>
    <t>月の合計</t>
  </si>
  <si>
    <t>出勤日数</t>
  </si>
  <si>
    <t>日</t>
  </si>
  <si>
    <t>時間外の目安（月45時間）</t>
  </si>
  <si>
    <t>ここで数える時間外は「1日の基準（8時間）を超えた分」だけです。法律上の時間外労働は1週40時間を超えた分も含めて数え、法定休日に働いた分は休日労働として別に数えます。給与の計算や36協定の管理では、会社の勤怠の記録で確かめてください。</t>
  </si>
  <si>
    <t>月の申し送り</t>
  </si>
  <si>
    <t>佐藤 次郎</t>
  </si>
  <si>
    <t>サンプル内装・内装工</t>
  </si>
  <si>
    <t>〇〇店 店舗改装工事</t>
  </si>
  <si>
    <t>〇〇店 店舗改装：軽鉄下地・ボード張り</t>
  </si>
  <si>
    <t>8:00</t>
  </si>
  <si>
    <t>17:00</t>
  </si>
  <si>
    <t>19:00</t>
  </si>
  <si>
    <t>〇〇店 店舗改装：手直し・片付け</t>
  </si>
  <si>
    <t>12:00</t>
  </si>
  <si>
    <t>〇〇ビル3階 事務所内装改修工事</t>
  </si>
  <si>
    <t>軽量鉄骨壁下地</t>
  </si>
  <si>
    <t>壁 石膏ボード張り</t>
  </si>
  <si>
    <t>天井ボード・ボード張りの仕上げ</t>
  </si>
  <si>
    <t>開口部まわりの補修</t>
  </si>
  <si>
    <t>11/1〜7 は〇〇店の店舗改装の応援。11/9 から〇〇ビル。19時まで延びた日はボードの荷揚げと検査前の仕上げ。</t>
  </si>
  <si>
    <t>作業日報（1か月まとめ・個人）</t>
  </si>
  <si>
    <t>配布元</t>
  </si>
  <si>
    <t>工程フクロウ（FUKULO／合同会社商陣） https://koutei.fukulo.com/templates/</t>
  </si>
  <si>
    <t>シート構成</t>
  </si>
  <si>
    <t>「記入用」（空欄）・「記入例」（書き方の見本）・「説明」の3枚です。</t>
  </si>
  <si>
    <t>使い方</t>
  </si>
  <si>
    <t>「記入用」を複製し、氏名・会社・職種・年月（その月の1日）を入れます。働いた日の行に現場名・作業内容・開始・終了・休憩（分）を入れると、実働時間・時間外・人工が出て、下に月の合計・出勤日数・時間外の目安が出ます。</t>
  </si>
  <si>
    <t>判定の付け方</t>
  </si>
  <si>
    <t>時間外の合計が45時間を超えると「月45時間を超えています」と出ます。超えた月は、会社の36協定に特別条項があるか、その範囲に収まっているかを確かめ、翌月の工程や人の割り振りを見直します。</t>
  </si>
  <si>
    <t>自社に合わせて直すなら</t>
  </si>
  <si>
    <t>1人工の時間は、会社の所定労働時間に合わせて入れます（記入例は 8:00〜17:00・休憩90分の7.5時間を1人工としています）。時間外を数える基準は、労働基準法の1日の法定労働時間の8時間にしてあります。1日来たら何時間でも1人工と数える会社は、人工の列に1を直接入れて構いません（数式を上書きします）。</t>
  </si>
  <si>
    <t>気をつけること</t>
  </si>
  <si>
    <t>開始・終了は 8:00 のように半角のコロンで入れます。実働・時間外・人工・合計は数式です。上書きしないでください。</t>
  </si>
  <si>
    <t>ご利用にあたっての注意</t>
  </si>
  <si>
    <t>無料でお使いいただけます。社内での利用・改変・印刷は自由です。この様式そのものの再配布・販売はご遠慮ください。記入例の会社名・人名・工事名・日付・単価はすべて架空です。記載内容の正確さは利用者の責任でお確かめください。</t>
  </si>
  <si>
    <t>関係する法令等</t>
  </si>
  <si>
    <t>労働基準法（時間外労働の上限：原則として月45時間・年360時間。建設業は2024年4月から適用。厚生労働省「建設業・ドライバー・医師等の時間外労働の上限規制」）。労働時間の記録：厚生労働省「労働時間の適正な把握のために使用者が講ずべき措置に関するガイドライン」（平成29年1月20日）。</t>
  </si>
  <si>
    <t>更新日</t>
  </si>
  <si>
    <t>2026年10月18日</t>
  </si>
  <si>
    <t>工程フクロウについて</t>
  </si>
  <si>
    <t>工程表・週間工程・出面表（人工の集計）・作業日報を、すぐ使える無料Excelと作り方の解説でまとめた専門サイトです。 https://koutei.fukulo.com/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</si>
</sst>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6" x14ac:knownFonts="1">
    <font>
      <color theme="1"/>
      <family val="2"/>
      <scheme val="minor"/>
      <sz val="11"/>
      <name val="Calibri"/>
    </font>
    <font>
      <b/>
      <sz val="16"/>
    </font>
    <font>
      <b/>
      <sz val="10"/>
    </font>
    <font>
      <sz val="10"/>
    </font>
    <font>
      <color rgb="FF4B5563"/>
      <sz val="9"/>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9">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3" fillId="0" borderId="1" xfId="0" applyFont="1" applyBorder="1" applyAlignment="1">
      <alignment horizontal="center" vertical="center"/>
    </xf>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3" fillId="0" borderId="1" xfId="0" applyFont="1" applyBorder="1" applyAlignment="1">
      <alignment vertical="center" wrapText="1"/>
    </xf>
    <xf numFmtId="164" fontId="3"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workbookViewId="0" showGridLines="0"/>
  </sheetViews>
  <sheetFormatPr defaultRowHeight="15" outlineLevelRow="0" outlineLevelCol="0" x14ac:dyDescent="55"/>
  <cols>
    <col min="1" max="1" width="7" customWidth="1"/>
    <col min="2" max="2" width="5" customWidth="1"/>
    <col min="3" max="3" width="18" customWidth="1"/>
    <col min="4" max="4" width="26" customWidth="1"/>
    <col min="5" max="7" width="7" customWidth="1"/>
    <col min="8" max="8" width="8" customWidth="1"/>
    <col min="9" max="10" width="7" customWidth="1"/>
  </cols>
  <sheetData>
    <row r="1" ht="28" customHeight="1" spans="1:10" x14ac:dyDescent="0.25">
      <c r="A1" s="1" t="s">
        <v>0</v>
      </c>
      <c r="B1" s="1"/>
      <c r="C1" s="1"/>
      <c r="D1" s="1"/>
      <c r="E1" s="1"/>
      <c r="F1" s="1"/>
      <c r="G1" s="1"/>
      <c r="H1" s="1"/>
      <c r="I1" s="1"/>
      <c r="J1" s="1"/>
    </row>
    <row r="2" ht="20" customHeight="1" spans="1:10" x14ac:dyDescent="0.25">
      <c r="A2" s="2" t="s">
        <v>1</v>
      </c>
      <c r="B2" s="3"/>
      <c r="C2" s="3"/>
      <c r="D2" s="3"/>
      <c r="E2" s="3"/>
      <c r="F2" s="2" t="s">
        <v>2</v>
      </c>
      <c r="G2" s="3"/>
      <c r="H2" s="3"/>
      <c r="I2" s="3"/>
      <c r="J2" s="3"/>
    </row>
    <row r="3" ht="20" customHeight="1" spans="1:10" x14ac:dyDescent="0.25">
      <c r="A3" s="2" t="s">
        <v>3</v>
      </c>
      <c r="B3" s="3"/>
      <c r="C3" s="2" t="s">
        <v>4</v>
      </c>
      <c r="D3" s="4">
        <v>8</v>
      </c>
      <c r="E3" s="2" t="s">
        <v>5</v>
      </c>
      <c r="F3" s="4">
        <v>8</v>
      </c>
      <c r="G3" s="5" t="s">
        <v>6</v>
      </c>
      <c r="H3" s="5"/>
      <c r="I3" s="5"/>
      <c r="J3" s="5"/>
    </row>
    <row r="4" ht="20" customHeight="1" spans="1:10" x14ac:dyDescent="0.25">
      <c r="A4" s="5" t="s">
        <v>7</v>
      </c>
      <c r="B4" s="5"/>
      <c r="C4" s="5"/>
      <c r="D4" s="5"/>
      <c r="E4" s="5"/>
      <c r="F4" s="5"/>
      <c r="G4" s="5"/>
      <c r="H4" s="5"/>
      <c r="I4" s="5"/>
      <c r="J4" s="5"/>
    </row>
    <row r="5" ht="20" customHeight="1" spans="1:10" x14ac:dyDescent="0.25">
      <c r="A5" s="6" t="s">
        <v>8</v>
      </c>
      <c r="B5" s="6" t="s">
        <v>9</v>
      </c>
      <c r="C5" s="6" t="s">
        <v>10</v>
      </c>
      <c r="D5" s="6" t="s">
        <v>11</v>
      </c>
      <c r="E5" s="6" t="s">
        <v>12</v>
      </c>
      <c r="F5" s="6" t="s">
        <v>13</v>
      </c>
      <c r="G5" s="6" t="s">
        <v>14</v>
      </c>
      <c r="H5" s="6" t="s">
        <v>15</v>
      </c>
      <c r="I5" s="6" t="s">
        <v>16</v>
      </c>
      <c r="J5" s="6" t="s">
        <v>17</v>
      </c>
    </row>
    <row r="6" ht="20" customHeight="1" spans="1:10" x14ac:dyDescent="0.25">
      <c r="A6" s="4">
        <f>IF($B$3="","",IF(MONTH($B$3+0)=MONTH($B$3),TEXT($B$3+0,"m/d"),""))</f>
      </c>
      <c r="B6" s="4">
        <f>IF($B$3="","",IF(MONTH($B$3+0)=MONTH($B$3),CHOOSE(WEEKDAY($B$3+0),"日","月","火","水","木","金","土"),""))</f>
      </c>
      <c r="C6" s="3"/>
      <c r="D6" s="3"/>
      <c r="E6" s="4"/>
      <c r="F6" s="4"/>
      <c r="G6" s="4"/>
      <c r="H6" s="4">
        <f>IF(OR(E6="",F6=""),"",ROUND((F6-E6)*24-N(G6)/60,2))</f>
      </c>
      <c r="I6" s="4">
        <f>IF(H6="","",MAX(0,H6-$F$3))</f>
      </c>
      <c r="J6" s="4">
        <f>IF(H6="","",ROUND(H6/$D$3,2))</f>
      </c>
    </row>
    <row r="7" ht="20" customHeight="1" spans="1:10" x14ac:dyDescent="0.25">
      <c r="A7" s="4">
        <f>IF($B$3="","",IF(MONTH($B$3+1)=MONTH($B$3),TEXT($B$3+1,"m/d"),""))</f>
      </c>
      <c r="B7" s="4">
        <f>IF($B$3="","",IF(MONTH($B$3+1)=MONTH($B$3),CHOOSE(WEEKDAY($B$3+1),"日","月","火","水","木","金","土"),""))</f>
      </c>
      <c r="C7" s="3"/>
      <c r="D7" s="3"/>
      <c r="E7" s="4"/>
      <c r="F7" s="4"/>
      <c r="G7" s="4"/>
      <c r="H7" s="4">
        <f>IF(OR(E7="",F7=""),"",ROUND((F7-E7)*24-N(G7)/60,2))</f>
      </c>
      <c r="I7" s="4">
        <f>IF(H7="","",MAX(0,H7-$F$3))</f>
      </c>
      <c r="J7" s="4">
        <f>IF(H7="","",ROUND(H7/$D$3,2))</f>
      </c>
    </row>
    <row r="8" ht="20" customHeight="1" spans="1:10" x14ac:dyDescent="0.25">
      <c r="A8" s="4">
        <f>IF($B$3="","",IF(MONTH($B$3+2)=MONTH($B$3),TEXT($B$3+2,"m/d"),""))</f>
      </c>
      <c r="B8" s="4">
        <f>IF($B$3="","",IF(MONTH($B$3+2)=MONTH($B$3),CHOOSE(WEEKDAY($B$3+2),"日","月","火","水","木","金","土"),""))</f>
      </c>
      <c r="C8" s="3"/>
      <c r="D8" s="3"/>
      <c r="E8" s="4"/>
      <c r="F8" s="4"/>
      <c r="G8" s="4"/>
      <c r="H8" s="4">
        <f>IF(OR(E8="",F8=""),"",ROUND((F8-E8)*24-N(G8)/60,2))</f>
      </c>
      <c r="I8" s="4">
        <f>IF(H8="","",MAX(0,H8-$F$3))</f>
      </c>
      <c r="J8" s="4">
        <f>IF(H8="","",ROUND(H8/$D$3,2))</f>
      </c>
    </row>
    <row r="9" ht="20" customHeight="1" spans="1:10" x14ac:dyDescent="0.25">
      <c r="A9" s="4">
        <f>IF($B$3="","",IF(MONTH($B$3+3)=MONTH($B$3),TEXT($B$3+3,"m/d"),""))</f>
      </c>
      <c r="B9" s="4">
        <f>IF($B$3="","",IF(MONTH($B$3+3)=MONTH($B$3),CHOOSE(WEEKDAY($B$3+3),"日","月","火","水","木","金","土"),""))</f>
      </c>
      <c r="C9" s="3"/>
      <c r="D9" s="3"/>
      <c r="E9" s="4"/>
      <c r="F9" s="4"/>
      <c r="G9" s="4"/>
      <c r="H9" s="4">
        <f>IF(OR(E9="",F9=""),"",ROUND((F9-E9)*24-N(G9)/60,2))</f>
      </c>
      <c r="I9" s="4">
        <f>IF(H9="","",MAX(0,H9-$F$3))</f>
      </c>
      <c r="J9" s="4">
        <f>IF(H9="","",ROUND(H9/$D$3,2))</f>
      </c>
    </row>
    <row r="10" ht="20" customHeight="1" spans="1:10" x14ac:dyDescent="0.25">
      <c r="A10" s="4">
        <f>IF($B$3="","",IF(MONTH($B$3+4)=MONTH($B$3),TEXT($B$3+4,"m/d"),""))</f>
      </c>
      <c r="B10" s="4">
        <f>IF($B$3="","",IF(MONTH($B$3+4)=MONTH($B$3),CHOOSE(WEEKDAY($B$3+4),"日","月","火","水","木","金","土"),""))</f>
      </c>
      <c r="C10" s="3"/>
      <c r="D10" s="3"/>
      <c r="E10" s="4"/>
      <c r="F10" s="4"/>
      <c r="G10" s="4"/>
      <c r="H10" s="4">
        <f>IF(OR(E10="",F10=""),"",ROUND((F10-E10)*24-N(G10)/60,2))</f>
      </c>
      <c r="I10" s="4">
        <f>IF(H10="","",MAX(0,H10-$F$3))</f>
      </c>
      <c r="J10" s="4">
        <f>IF(H10="","",ROUND(H10/$D$3,2))</f>
      </c>
    </row>
    <row r="11" ht="20" customHeight="1" spans="1:10" x14ac:dyDescent="0.25">
      <c r="A11" s="4">
        <f>IF($B$3="","",IF(MONTH($B$3+5)=MONTH($B$3),TEXT($B$3+5,"m/d"),""))</f>
      </c>
      <c r="B11" s="4">
        <f>IF($B$3="","",IF(MONTH($B$3+5)=MONTH($B$3),CHOOSE(WEEKDAY($B$3+5),"日","月","火","水","木","金","土"),""))</f>
      </c>
      <c r="C11" s="3"/>
      <c r="D11" s="3"/>
      <c r="E11" s="4"/>
      <c r="F11" s="4"/>
      <c r="G11" s="4"/>
      <c r="H11" s="4">
        <f>IF(OR(E11="",F11=""),"",ROUND((F11-E11)*24-N(G11)/60,2))</f>
      </c>
      <c r="I11" s="4">
        <f>IF(H11="","",MAX(0,H11-$F$3))</f>
      </c>
      <c r="J11" s="4">
        <f>IF(H11="","",ROUND(H11/$D$3,2))</f>
      </c>
    </row>
    <row r="12" ht="20" customHeight="1" spans="1:10" x14ac:dyDescent="0.25">
      <c r="A12" s="4">
        <f>IF($B$3="","",IF(MONTH($B$3+6)=MONTH($B$3),TEXT($B$3+6,"m/d"),""))</f>
      </c>
      <c r="B12" s="4">
        <f>IF($B$3="","",IF(MONTH($B$3+6)=MONTH($B$3),CHOOSE(WEEKDAY($B$3+6),"日","月","火","水","木","金","土"),""))</f>
      </c>
      <c r="C12" s="3"/>
      <c r="D12" s="3"/>
      <c r="E12" s="4"/>
      <c r="F12" s="4"/>
      <c r="G12" s="4"/>
      <c r="H12" s="4">
        <f>IF(OR(E12="",F12=""),"",ROUND((F12-E12)*24-N(G12)/60,2))</f>
      </c>
      <c r="I12" s="4">
        <f>IF(H12="","",MAX(0,H12-$F$3))</f>
      </c>
      <c r="J12" s="4">
        <f>IF(H12="","",ROUND(H12/$D$3,2))</f>
      </c>
    </row>
    <row r="13" ht="20" customHeight="1" spans="1:10" x14ac:dyDescent="0.25">
      <c r="A13" s="4">
        <f>IF($B$3="","",IF(MONTH($B$3+7)=MONTH($B$3),TEXT($B$3+7,"m/d"),""))</f>
      </c>
      <c r="B13" s="4">
        <f>IF($B$3="","",IF(MONTH($B$3+7)=MONTH($B$3),CHOOSE(WEEKDAY($B$3+7),"日","月","火","水","木","金","土"),""))</f>
      </c>
      <c r="C13" s="3"/>
      <c r="D13" s="3"/>
      <c r="E13" s="4"/>
      <c r="F13" s="4"/>
      <c r="G13" s="4"/>
      <c r="H13" s="4">
        <f>IF(OR(E13="",F13=""),"",ROUND((F13-E13)*24-N(G13)/60,2))</f>
      </c>
      <c r="I13" s="4">
        <f>IF(H13="","",MAX(0,H13-$F$3))</f>
      </c>
      <c r="J13" s="4">
        <f>IF(H13="","",ROUND(H13/$D$3,2))</f>
      </c>
    </row>
    <row r="14" ht="20" customHeight="1" spans="1:10" x14ac:dyDescent="0.25">
      <c r="A14" s="4">
        <f>IF($B$3="","",IF(MONTH($B$3+8)=MONTH($B$3),TEXT($B$3+8,"m/d"),""))</f>
      </c>
      <c r="B14" s="4">
        <f>IF($B$3="","",IF(MONTH($B$3+8)=MONTH($B$3),CHOOSE(WEEKDAY($B$3+8),"日","月","火","水","木","金","土"),""))</f>
      </c>
      <c r="C14" s="3"/>
      <c r="D14" s="3"/>
      <c r="E14" s="4"/>
      <c r="F14" s="4"/>
      <c r="G14" s="4"/>
      <c r="H14" s="4">
        <f>IF(OR(E14="",F14=""),"",ROUND((F14-E14)*24-N(G14)/60,2))</f>
      </c>
      <c r="I14" s="4">
        <f>IF(H14="","",MAX(0,H14-$F$3))</f>
      </c>
      <c r="J14" s="4">
        <f>IF(H14="","",ROUND(H14/$D$3,2))</f>
      </c>
    </row>
    <row r="15" ht="20" customHeight="1" spans="1:10" x14ac:dyDescent="0.25">
      <c r="A15" s="4">
        <f>IF($B$3="","",IF(MONTH($B$3+9)=MONTH($B$3),TEXT($B$3+9,"m/d"),""))</f>
      </c>
      <c r="B15" s="4">
        <f>IF($B$3="","",IF(MONTH($B$3+9)=MONTH($B$3),CHOOSE(WEEKDAY($B$3+9),"日","月","火","水","木","金","土"),""))</f>
      </c>
      <c r="C15" s="3"/>
      <c r="D15" s="3"/>
      <c r="E15" s="4"/>
      <c r="F15" s="4"/>
      <c r="G15" s="4"/>
      <c r="H15" s="4">
        <f>IF(OR(E15="",F15=""),"",ROUND((F15-E15)*24-N(G15)/60,2))</f>
      </c>
      <c r="I15" s="4">
        <f>IF(H15="","",MAX(0,H15-$F$3))</f>
      </c>
      <c r="J15" s="4">
        <f>IF(H15="","",ROUND(H15/$D$3,2))</f>
      </c>
    </row>
    <row r="16" ht="20" customHeight="1" spans="1:10" x14ac:dyDescent="0.25">
      <c r="A16" s="4">
        <f>IF($B$3="","",IF(MONTH($B$3+10)=MONTH($B$3),TEXT($B$3+10,"m/d"),""))</f>
      </c>
      <c r="B16" s="4">
        <f>IF($B$3="","",IF(MONTH($B$3+10)=MONTH($B$3),CHOOSE(WEEKDAY($B$3+10),"日","月","火","水","木","金","土"),""))</f>
      </c>
      <c r="C16" s="3"/>
      <c r="D16" s="3"/>
      <c r="E16" s="4"/>
      <c r="F16" s="4"/>
      <c r="G16" s="4"/>
      <c r="H16" s="4">
        <f>IF(OR(E16="",F16=""),"",ROUND((F16-E16)*24-N(G16)/60,2))</f>
      </c>
      <c r="I16" s="4">
        <f>IF(H16="","",MAX(0,H16-$F$3))</f>
      </c>
      <c r="J16" s="4">
        <f>IF(H16="","",ROUND(H16/$D$3,2))</f>
      </c>
    </row>
    <row r="17" ht="20" customHeight="1" spans="1:10" x14ac:dyDescent="0.25">
      <c r="A17" s="4">
        <f>IF($B$3="","",IF(MONTH($B$3+11)=MONTH($B$3),TEXT($B$3+11,"m/d"),""))</f>
      </c>
      <c r="B17" s="4">
        <f>IF($B$3="","",IF(MONTH($B$3+11)=MONTH($B$3),CHOOSE(WEEKDAY($B$3+11),"日","月","火","水","木","金","土"),""))</f>
      </c>
      <c r="C17" s="3"/>
      <c r="D17" s="3"/>
      <c r="E17" s="4"/>
      <c r="F17" s="4"/>
      <c r="G17" s="4"/>
      <c r="H17" s="4">
        <f>IF(OR(E17="",F17=""),"",ROUND((F17-E17)*24-N(G17)/60,2))</f>
      </c>
      <c r="I17" s="4">
        <f>IF(H17="","",MAX(0,H17-$F$3))</f>
      </c>
      <c r="J17" s="4">
        <f>IF(H17="","",ROUND(H17/$D$3,2))</f>
      </c>
    </row>
    <row r="18" ht="20" customHeight="1" spans="1:10" x14ac:dyDescent="0.25">
      <c r="A18" s="4">
        <f>IF($B$3="","",IF(MONTH($B$3+12)=MONTH($B$3),TEXT($B$3+12,"m/d"),""))</f>
      </c>
      <c r="B18" s="4">
        <f>IF($B$3="","",IF(MONTH($B$3+12)=MONTH($B$3),CHOOSE(WEEKDAY($B$3+12),"日","月","火","水","木","金","土"),""))</f>
      </c>
      <c r="C18" s="3"/>
      <c r="D18" s="3"/>
      <c r="E18" s="4"/>
      <c r="F18" s="4"/>
      <c r="G18" s="4"/>
      <c r="H18" s="4">
        <f>IF(OR(E18="",F18=""),"",ROUND((F18-E18)*24-N(G18)/60,2))</f>
      </c>
      <c r="I18" s="4">
        <f>IF(H18="","",MAX(0,H18-$F$3))</f>
      </c>
      <c r="J18" s="4">
        <f>IF(H18="","",ROUND(H18/$D$3,2))</f>
      </c>
    </row>
    <row r="19" ht="20" customHeight="1" spans="1:10" x14ac:dyDescent="0.25">
      <c r="A19" s="4">
        <f>IF($B$3="","",IF(MONTH($B$3+13)=MONTH($B$3),TEXT($B$3+13,"m/d"),""))</f>
      </c>
      <c r="B19" s="4">
        <f>IF($B$3="","",IF(MONTH($B$3+13)=MONTH($B$3),CHOOSE(WEEKDAY($B$3+13),"日","月","火","水","木","金","土"),""))</f>
      </c>
      <c r="C19" s="3"/>
      <c r="D19" s="3"/>
      <c r="E19" s="4"/>
      <c r="F19" s="4"/>
      <c r="G19" s="4"/>
      <c r="H19" s="4">
        <f>IF(OR(E19="",F19=""),"",ROUND((F19-E19)*24-N(G19)/60,2))</f>
      </c>
      <c r="I19" s="4">
        <f>IF(H19="","",MAX(0,H19-$F$3))</f>
      </c>
      <c r="J19" s="4">
        <f>IF(H19="","",ROUND(H19/$D$3,2))</f>
      </c>
    </row>
    <row r="20" ht="20" customHeight="1" spans="1:10" x14ac:dyDescent="0.25">
      <c r="A20" s="4">
        <f>IF($B$3="","",IF(MONTH($B$3+14)=MONTH($B$3),TEXT($B$3+14,"m/d"),""))</f>
      </c>
      <c r="B20" s="4">
        <f>IF($B$3="","",IF(MONTH($B$3+14)=MONTH($B$3),CHOOSE(WEEKDAY($B$3+14),"日","月","火","水","木","金","土"),""))</f>
      </c>
      <c r="C20" s="3"/>
      <c r="D20" s="3"/>
      <c r="E20" s="4"/>
      <c r="F20" s="4"/>
      <c r="G20" s="4"/>
      <c r="H20" s="4">
        <f>IF(OR(E20="",F20=""),"",ROUND((F20-E20)*24-N(G20)/60,2))</f>
      </c>
      <c r="I20" s="4">
        <f>IF(H20="","",MAX(0,H20-$F$3))</f>
      </c>
      <c r="J20" s="4">
        <f>IF(H20="","",ROUND(H20/$D$3,2))</f>
      </c>
    </row>
    <row r="21" ht="20" customHeight="1" spans="1:10" x14ac:dyDescent="0.25">
      <c r="A21" s="4">
        <f>IF($B$3="","",IF(MONTH($B$3+15)=MONTH($B$3),TEXT($B$3+15,"m/d"),""))</f>
      </c>
      <c r="B21" s="4">
        <f>IF($B$3="","",IF(MONTH($B$3+15)=MONTH($B$3),CHOOSE(WEEKDAY($B$3+15),"日","月","火","水","木","金","土"),""))</f>
      </c>
      <c r="C21" s="3"/>
      <c r="D21" s="3"/>
      <c r="E21" s="4"/>
      <c r="F21" s="4"/>
      <c r="G21" s="4"/>
      <c r="H21" s="4">
        <f>IF(OR(E21="",F21=""),"",ROUND((F21-E21)*24-N(G21)/60,2))</f>
      </c>
      <c r="I21" s="4">
        <f>IF(H21="","",MAX(0,H21-$F$3))</f>
      </c>
      <c r="J21" s="4">
        <f>IF(H21="","",ROUND(H21/$D$3,2))</f>
      </c>
    </row>
    <row r="22" ht="20" customHeight="1" spans="1:10" x14ac:dyDescent="0.25">
      <c r="A22" s="4">
        <f>IF($B$3="","",IF(MONTH($B$3+16)=MONTH($B$3),TEXT($B$3+16,"m/d"),""))</f>
      </c>
      <c r="B22" s="4">
        <f>IF($B$3="","",IF(MONTH($B$3+16)=MONTH($B$3),CHOOSE(WEEKDAY($B$3+16),"日","月","火","水","木","金","土"),""))</f>
      </c>
      <c r="C22" s="3"/>
      <c r="D22" s="3"/>
      <c r="E22" s="4"/>
      <c r="F22" s="4"/>
      <c r="G22" s="4"/>
      <c r="H22" s="4">
        <f>IF(OR(E22="",F22=""),"",ROUND((F22-E22)*24-N(G22)/60,2))</f>
      </c>
      <c r="I22" s="4">
        <f>IF(H22="","",MAX(0,H22-$F$3))</f>
      </c>
      <c r="J22" s="4">
        <f>IF(H22="","",ROUND(H22/$D$3,2))</f>
      </c>
    </row>
    <row r="23" ht="20" customHeight="1" spans="1:10" x14ac:dyDescent="0.25">
      <c r="A23" s="4">
        <f>IF($B$3="","",IF(MONTH($B$3+17)=MONTH($B$3),TEXT($B$3+17,"m/d"),""))</f>
      </c>
      <c r="B23" s="4">
        <f>IF($B$3="","",IF(MONTH($B$3+17)=MONTH($B$3),CHOOSE(WEEKDAY($B$3+17),"日","月","火","水","木","金","土"),""))</f>
      </c>
      <c r="C23" s="3"/>
      <c r="D23" s="3"/>
      <c r="E23" s="4"/>
      <c r="F23" s="4"/>
      <c r="G23" s="4"/>
      <c r="H23" s="4">
        <f>IF(OR(E23="",F23=""),"",ROUND((F23-E23)*24-N(G23)/60,2))</f>
      </c>
      <c r="I23" s="4">
        <f>IF(H23="","",MAX(0,H23-$F$3))</f>
      </c>
      <c r="J23" s="4">
        <f>IF(H23="","",ROUND(H23/$D$3,2))</f>
      </c>
    </row>
    <row r="24" ht="20" customHeight="1" spans="1:10" x14ac:dyDescent="0.25">
      <c r="A24" s="4">
        <f>IF($B$3="","",IF(MONTH($B$3+18)=MONTH($B$3),TEXT($B$3+18,"m/d"),""))</f>
      </c>
      <c r="B24" s="4">
        <f>IF($B$3="","",IF(MONTH($B$3+18)=MONTH($B$3),CHOOSE(WEEKDAY($B$3+18),"日","月","火","水","木","金","土"),""))</f>
      </c>
      <c r="C24" s="3"/>
      <c r="D24" s="3"/>
      <c r="E24" s="4"/>
      <c r="F24" s="4"/>
      <c r="G24" s="4"/>
      <c r="H24" s="4">
        <f>IF(OR(E24="",F24=""),"",ROUND((F24-E24)*24-N(G24)/60,2))</f>
      </c>
      <c r="I24" s="4">
        <f>IF(H24="","",MAX(0,H24-$F$3))</f>
      </c>
      <c r="J24" s="4">
        <f>IF(H24="","",ROUND(H24/$D$3,2))</f>
      </c>
    </row>
    <row r="25" ht="20" customHeight="1" spans="1:10" x14ac:dyDescent="0.25">
      <c r="A25" s="4">
        <f>IF($B$3="","",IF(MONTH($B$3+19)=MONTH($B$3),TEXT($B$3+19,"m/d"),""))</f>
      </c>
      <c r="B25" s="4">
        <f>IF($B$3="","",IF(MONTH($B$3+19)=MONTH($B$3),CHOOSE(WEEKDAY($B$3+19),"日","月","火","水","木","金","土"),""))</f>
      </c>
      <c r="C25" s="3"/>
      <c r="D25" s="3"/>
      <c r="E25" s="4"/>
      <c r="F25" s="4"/>
      <c r="G25" s="4"/>
      <c r="H25" s="4">
        <f>IF(OR(E25="",F25=""),"",ROUND((F25-E25)*24-N(G25)/60,2))</f>
      </c>
      <c r="I25" s="4">
        <f>IF(H25="","",MAX(0,H25-$F$3))</f>
      </c>
      <c r="J25" s="4">
        <f>IF(H25="","",ROUND(H25/$D$3,2))</f>
      </c>
    </row>
    <row r="26" ht="20" customHeight="1" spans="1:10" x14ac:dyDescent="0.25">
      <c r="A26" s="4">
        <f>IF($B$3="","",IF(MONTH($B$3+20)=MONTH($B$3),TEXT($B$3+20,"m/d"),""))</f>
      </c>
      <c r="B26" s="4">
        <f>IF($B$3="","",IF(MONTH($B$3+20)=MONTH($B$3),CHOOSE(WEEKDAY($B$3+20),"日","月","火","水","木","金","土"),""))</f>
      </c>
      <c r="C26" s="3"/>
      <c r="D26" s="3"/>
      <c r="E26" s="4"/>
      <c r="F26" s="4"/>
      <c r="G26" s="4"/>
      <c r="H26" s="4">
        <f>IF(OR(E26="",F26=""),"",ROUND((F26-E26)*24-N(G26)/60,2))</f>
      </c>
      <c r="I26" s="4">
        <f>IF(H26="","",MAX(0,H26-$F$3))</f>
      </c>
      <c r="J26" s="4">
        <f>IF(H26="","",ROUND(H26/$D$3,2))</f>
      </c>
    </row>
    <row r="27" ht="20" customHeight="1" spans="1:10" x14ac:dyDescent="0.25">
      <c r="A27" s="4">
        <f>IF($B$3="","",IF(MONTH($B$3+21)=MONTH($B$3),TEXT($B$3+21,"m/d"),""))</f>
      </c>
      <c r="B27" s="4">
        <f>IF($B$3="","",IF(MONTH($B$3+21)=MONTH($B$3),CHOOSE(WEEKDAY($B$3+21),"日","月","火","水","木","金","土"),""))</f>
      </c>
      <c r="C27" s="3"/>
      <c r="D27" s="3"/>
      <c r="E27" s="4"/>
      <c r="F27" s="4"/>
      <c r="G27" s="4"/>
      <c r="H27" s="4">
        <f>IF(OR(E27="",F27=""),"",ROUND((F27-E27)*24-N(G27)/60,2))</f>
      </c>
      <c r="I27" s="4">
        <f>IF(H27="","",MAX(0,H27-$F$3))</f>
      </c>
      <c r="J27" s="4">
        <f>IF(H27="","",ROUND(H27/$D$3,2))</f>
      </c>
    </row>
    <row r="28" ht="20" customHeight="1" spans="1:10" x14ac:dyDescent="0.25">
      <c r="A28" s="4">
        <f>IF($B$3="","",IF(MONTH($B$3+22)=MONTH($B$3),TEXT($B$3+22,"m/d"),""))</f>
      </c>
      <c r="B28" s="4">
        <f>IF($B$3="","",IF(MONTH($B$3+22)=MONTH($B$3),CHOOSE(WEEKDAY($B$3+22),"日","月","火","水","木","金","土"),""))</f>
      </c>
      <c r="C28" s="3"/>
      <c r="D28" s="3"/>
      <c r="E28" s="4"/>
      <c r="F28" s="4"/>
      <c r="G28" s="4"/>
      <c r="H28" s="4">
        <f>IF(OR(E28="",F28=""),"",ROUND((F28-E28)*24-N(G28)/60,2))</f>
      </c>
      <c r="I28" s="4">
        <f>IF(H28="","",MAX(0,H28-$F$3))</f>
      </c>
      <c r="J28" s="4">
        <f>IF(H28="","",ROUND(H28/$D$3,2))</f>
      </c>
    </row>
    <row r="29" ht="20" customHeight="1" spans="1:10" x14ac:dyDescent="0.25">
      <c r="A29" s="4">
        <f>IF($B$3="","",IF(MONTH($B$3+23)=MONTH($B$3),TEXT($B$3+23,"m/d"),""))</f>
      </c>
      <c r="B29" s="4">
        <f>IF($B$3="","",IF(MONTH($B$3+23)=MONTH($B$3),CHOOSE(WEEKDAY($B$3+23),"日","月","火","水","木","金","土"),""))</f>
      </c>
      <c r="C29" s="3"/>
      <c r="D29" s="3"/>
      <c r="E29" s="4"/>
      <c r="F29" s="4"/>
      <c r="G29" s="4"/>
      <c r="H29" s="4">
        <f>IF(OR(E29="",F29=""),"",ROUND((F29-E29)*24-N(G29)/60,2))</f>
      </c>
      <c r="I29" s="4">
        <f>IF(H29="","",MAX(0,H29-$F$3))</f>
      </c>
      <c r="J29" s="4">
        <f>IF(H29="","",ROUND(H29/$D$3,2))</f>
      </c>
    </row>
    <row r="30" ht="20" customHeight="1" spans="1:10" x14ac:dyDescent="0.25">
      <c r="A30" s="4">
        <f>IF($B$3="","",IF(MONTH($B$3+24)=MONTH($B$3),TEXT($B$3+24,"m/d"),""))</f>
      </c>
      <c r="B30" s="4">
        <f>IF($B$3="","",IF(MONTH($B$3+24)=MONTH($B$3),CHOOSE(WEEKDAY($B$3+24),"日","月","火","水","木","金","土"),""))</f>
      </c>
      <c r="C30" s="3"/>
      <c r="D30" s="3"/>
      <c r="E30" s="4"/>
      <c r="F30" s="4"/>
      <c r="G30" s="4"/>
      <c r="H30" s="4">
        <f>IF(OR(E30="",F30=""),"",ROUND((F30-E30)*24-N(G30)/60,2))</f>
      </c>
      <c r="I30" s="4">
        <f>IF(H30="","",MAX(0,H30-$F$3))</f>
      </c>
      <c r="J30" s="4">
        <f>IF(H30="","",ROUND(H30/$D$3,2))</f>
      </c>
    </row>
    <row r="31" ht="20" customHeight="1" spans="1:10" x14ac:dyDescent="0.25">
      <c r="A31" s="4">
        <f>IF($B$3="","",IF(MONTH($B$3+25)=MONTH($B$3),TEXT($B$3+25,"m/d"),""))</f>
      </c>
      <c r="B31" s="4">
        <f>IF($B$3="","",IF(MONTH($B$3+25)=MONTH($B$3),CHOOSE(WEEKDAY($B$3+25),"日","月","火","水","木","金","土"),""))</f>
      </c>
      <c r="C31" s="3"/>
      <c r="D31" s="3"/>
      <c r="E31" s="4"/>
      <c r="F31" s="4"/>
      <c r="G31" s="4"/>
      <c r="H31" s="4">
        <f>IF(OR(E31="",F31=""),"",ROUND((F31-E31)*24-N(G31)/60,2))</f>
      </c>
      <c r="I31" s="4">
        <f>IF(H31="","",MAX(0,H31-$F$3))</f>
      </c>
      <c r="J31" s="4">
        <f>IF(H31="","",ROUND(H31/$D$3,2))</f>
      </c>
    </row>
    <row r="32" ht="20" customHeight="1" spans="1:10" x14ac:dyDescent="0.25">
      <c r="A32" s="4">
        <f>IF($B$3="","",IF(MONTH($B$3+26)=MONTH($B$3),TEXT($B$3+26,"m/d"),""))</f>
      </c>
      <c r="B32" s="4">
        <f>IF($B$3="","",IF(MONTH($B$3+26)=MONTH($B$3),CHOOSE(WEEKDAY($B$3+26),"日","月","火","水","木","金","土"),""))</f>
      </c>
      <c r="C32" s="3"/>
      <c r="D32" s="3"/>
      <c r="E32" s="4"/>
      <c r="F32" s="4"/>
      <c r="G32" s="4"/>
      <c r="H32" s="4">
        <f>IF(OR(E32="",F32=""),"",ROUND((F32-E32)*24-N(G32)/60,2))</f>
      </c>
      <c r="I32" s="4">
        <f>IF(H32="","",MAX(0,H32-$F$3))</f>
      </c>
      <c r="J32" s="4">
        <f>IF(H32="","",ROUND(H32/$D$3,2))</f>
      </c>
    </row>
    <row r="33" ht="20" customHeight="1" spans="1:10" x14ac:dyDescent="0.25">
      <c r="A33" s="4">
        <f>IF($B$3="","",IF(MONTH($B$3+27)=MONTH($B$3),TEXT($B$3+27,"m/d"),""))</f>
      </c>
      <c r="B33" s="4">
        <f>IF($B$3="","",IF(MONTH($B$3+27)=MONTH($B$3),CHOOSE(WEEKDAY($B$3+27),"日","月","火","水","木","金","土"),""))</f>
      </c>
      <c r="C33" s="3"/>
      <c r="D33" s="3"/>
      <c r="E33" s="4"/>
      <c r="F33" s="4"/>
      <c r="G33" s="4"/>
      <c r="H33" s="4">
        <f>IF(OR(E33="",F33=""),"",ROUND((F33-E33)*24-N(G33)/60,2))</f>
      </c>
      <c r="I33" s="4">
        <f>IF(H33="","",MAX(0,H33-$F$3))</f>
      </c>
      <c r="J33" s="4">
        <f>IF(H33="","",ROUND(H33/$D$3,2))</f>
      </c>
    </row>
    <row r="34" ht="20" customHeight="1" spans="1:10" x14ac:dyDescent="0.25">
      <c r="A34" s="4">
        <f>IF($B$3="","",IF(MONTH($B$3+28)=MONTH($B$3),TEXT($B$3+28,"m/d"),""))</f>
      </c>
      <c r="B34" s="4">
        <f>IF($B$3="","",IF(MONTH($B$3+28)=MONTH($B$3),CHOOSE(WEEKDAY($B$3+28),"日","月","火","水","木","金","土"),""))</f>
      </c>
      <c r="C34" s="3"/>
      <c r="D34" s="3"/>
      <c r="E34" s="4"/>
      <c r="F34" s="4"/>
      <c r="G34" s="4"/>
      <c r="H34" s="4">
        <f>IF(OR(E34="",F34=""),"",ROUND((F34-E34)*24-N(G34)/60,2))</f>
      </c>
      <c r="I34" s="4">
        <f>IF(H34="","",MAX(0,H34-$F$3))</f>
      </c>
      <c r="J34" s="4">
        <f>IF(H34="","",ROUND(H34/$D$3,2))</f>
      </c>
    </row>
    <row r="35" ht="20" customHeight="1" spans="1:10" x14ac:dyDescent="0.25">
      <c r="A35" s="4">
        <f>IF($B$3="","",IF(MONTH($B$3+29)=MONTH($B$3),TEXT($B$3+29,"m/d"),""))</f>
      </c>
      <c r="B35" s="4">
        <f>IF($B$3="","",IF(MONTH($B$3+29)=MONTH($B$3),CHOOSE(WEEKDAY($B$3+29),"日","月","火","水","木","金","土"),""))</f>
      </c>
      <c r="C35" s="3"/>
      <c r="D35" s="3"/>
      <c r="E35" s="4"/>
      <c r="F35" s="4"/>
      <c r="G35" s="4"/>
      <c r="H35" s="4">
        <f>IF(OR(E35="",F35=""),"",ROUND((F35-E35)*24-N(G35)/60,2))</f>
      </c>
      <c r="I35" s="4">
        <f>IF(H35="","",MAX(0,H35-$F$3))</f>
      </c>
      <c r="J35" s="4">
        <f>IF(H35="","",ROUND(H35/$D$3,2))</f>
      </c>
    </row>
    <row r="36" ht="20" customHeight="1" spans="1:10" x14ac:dyDescent="0.25">
      <c r="A36" s="4">
        <f>IF($B$3="","",IF(MONTH($B$3+30)=MONTH($B$3),TEXT($B$3+30,"m/d"),""))</f>
      </c>
      <c r="B36" s="4">
        <f>IF($B$3="","",IF(MONTH($B$3+30)=MONTH($B$3),CHOOSE(WEEKDAY($B$3+30),"日","月","火","水","木","金","土"),""))</f>
      </c>
      <c r="C36" s="3"/>
      <c r="D36" s="3"/>
      <c r="E36" s="4"/>
      <c r="F36" s="4"/>
      <c r="G36" s="4"/>
      <c r="H36" s="4">
        <f>IF(OR(E36="",F36=""),"",ROUND((F36-E36)*24-N(G36)/60,2))</f>
      </c>
      <c r="I36" s="4">
        <f>IF(H36="","",MAX(0,H36-$F$3))</f>
      </c>
      <c r="J36" s="4">
        <f>IF(H36="","",ROUND(H36/$D$3,2))</f>
      </c>
    </row>
    <row r="37" ht="20" customHeight="1" spans="1:10" x14ac:dyDescent="0.25">
      <c r="A37" s="2" t="s">
        <v>18</v>
      </c>
      <c r="B37" s="2"/>
      <c r="C37" s="2"/>
      <c r="D37" s="2"/>
      <c r="E37" s="7"/>
      <c r="F37" s="7"/>
      <c r="G37" s="7"/>
      <c r="H37" s="4">
        <f>SUM(H6:H36)</f>
        <v>0</v>
      </c>
      <c r="I37" s="4">
        <f>SUM(I6:I36)</f>
        <v>0</v>
      </c>
      <c r="J37" s="4">
        <f>SUM(J6:J36)</f>
        <v>0</v>
      </c>
    </row>
    <row r="38" ht="20" customHeight="1" spans="1:10" x14ac:dyDescent="0.25">
      <c r="A38" s="2" t="s">
        <v>19</v>
      </c>
      <c r="B38" s="2"/>
      <c r="C38" s="2"/>
      <c r="D38" s="2"/>
      <c r="E38" s="4">
        <f>COUNT(H6:H36)</f>
        <v>0</v>
      </c>
      <c r="F38" s="7" t="s">
        <v>20</v>
      </c>
      <c r="G38" s="7"/>
      <c r="H38" s="7"/>
      <c r="I38" s="7"/>
      <c r="J38" s="7"/>
    </row>
    <row r="39" ht="20" customHeight="1" spans="1:10" x14ac:dyDescent="0.25">
      <c r="A39" s="2" t="s">
        <v>21</v>
      </c>
      <c r="B39" s="2"/>
      <c r="C39" s="2"/>
      <c r="D39" s="2"/>
      <c r="E39" s="7" t="str">
        <f>IF(I37&gt;45,"月45時間を超えています。36協定（特別条項）の範囲か確かめてください","月45時間以内です")</f>
        <v>月45時間以内です</v>
      </c>
      <c r="F39" s="7"/>
      <c r="G39" s="7"/>
      <c r="H39" s="7"/>
      <c r="I39" s="7"/>
      <c r="J39" s="7"/>
    </row>
    <row r="40" ht="20" customHeight="1" spans="1:10" x14ac:dyDescent="0.25">
      <c r="A40" s="5" t="s">
        <v>22</v>
      </c>
      <c r="B40" s="5"/>
      <c r="C40" s="5"/>
      <c r="D40" s="5"/>
      <c r="E40" s="5"/>
      <c r="F40" s="5"/>
      <c r="G40" s="5"/>
      <c r="H40" s="5"/>
      <c r="I40" s="5"/>
      <c r="J40" s="5"/>
    </row>
    <row r="41" ht="20" customHeight="1" x14ac:dyDescent="0.25"/>
    <row r="42" ht="36" customHeight="1" spans="1:10" x14ac:dyDescent="0.25">
      <c r="A42" s="2" t="s">
        <v>23</v>
      </c>
      <c r="B42" s="3"/>
      <c r="C42" s="3"/>
      <c r="D42" s="3"/>
      <c r="E42" s="3"/>
      <c r="F42" s="3"/>
      <c r="G42" s="3"/>
      <c r="H42" s="3"/>
      <c r="I42" s="3"/>
      <c r="J42" s="3"/>
    </row>
  </sheetData>
  <mergeCells count="12">
    <mergeCell ref="A1:J1"/>
    <mergeCell ref="B2:E2"/>
    <mergeCell ref="G2:J2"/>
    <mergeCell ref="G3:J3"/>
    <mergeCell ref="A4:J4"/>
    <mergeCell ref="A37:D37"/>
    <mergeCell ref="A38:D38"/>
    <mergeCell ref="G38:J38"/>
    <mergeCell ref="A39:D39"/>
    <mergeCell ref="E39:J39"/>
    <mergeCell ref="A40:J40"/>
    <mergeCell ref="B42:J42"/>
  </mergeCells>
  <pageMargins left="0.39" right="0.39" top="0.39" bottom="0.39" header="0.2" footer="0.2"/>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workbookViewId="0" showGridLines="0"/>
  </sheetViews>
  <sheetFormatPr defaultRowHeight="15" outlineLevelRow="0" outlineLevelCol="0" x14ac:dyDescent="55"/>
  <cols>
    <col min="1" max="1" width="7" customWidth="1"/>
    <col min="2" max="2" width="5" customWidth="1"/>
    <col min="3" max="3" width="18" customWidth="1"/>
    <col min="4" max="4" width="26" customWidth="1"/>
    <col min="5" max="7" width="7" customWidth="1"/>
    <col min="8" max="8" width="8" customWidth="1"/>
    <col min="9" max="10" width="7" customWidth="1"/>
  </cols>
  <sheetData>
    <row r="1" ht="28" customHeight="1" spans="1:10" x14ac:dyDescent="0.25">
      <c r="A1" s="1" t="s">
        <v>0</v>
      </c>
      <c r="B1" s="1"/>
      <c r="C1" s="1"/>
      <c r="D1" s="1"/>
      <c r="E1" s="1"/>
      <c r="F1" s="1"/>
      <c r="G1" s="1"/>
      <c r="H1" s="1"/>
      <c r="I1" s="1"/>
      <c r="J1" s="1"/>
    </row>
    <row r="2" ht="20" customHeight="1" spans="1:10" x14ac:dyDescent="0.25">
      <c r="A2" s="2" t="s">
        <v>1</v>
      </c>
      <c r="B2" s="3" t="s">
        <v>24</v>
      </c>
      <c r="C2" s="3"/>
      <c r="D2" s="3"/>
      <c r="E2" s="3"/>
      <c r="F2" s="2" t="s">
        <v>2</v>
      </c>
      <c r="G2" s="3" t="s">
        <v>25</v>
      </c>
      <c r="H2" s="3"/>
      <c r="I2" s="3"/>
      <c r="J2" s="3"/>
    </row>
    <row r="3" ht="20" customHeight="1" spans="1:10" x14ac:dyDescent="0.25">
      <c r="A3" s="2" t="s">
        <v>3</v>
      </c>
      <c r="B3" s="8">
        <v>46327</v>
      </c>
      <c r="C3" s="2" t="s">
        <v>4</v>
      </c>
      <c r="D3" s="4">
        <v>7.5</v>
      </c>
      <c r="E3" s="2" t="s">
        <v>5</v>
      </c>
      <c r="F3" s="4">
        <v>8</v>
      </c>
      <c r="G3" s="5" t="s">
        <v>6</v>
      </c>
      <c r="H3" s="5"/>
      <c r="I3" s="5"/>
      <c r="J3" s="5"/>
    </row>
    <row r="4" ht="20" customHeight="1" spans="1:10" x14ac:dyDescent="0.25">
      <c r="A4" s="5" t="s">
        <v>7</v>
      </c>
      <c r="B4" s="5"/>
      <c r="C4" s="5"/>
      <c r="D4" s="5"/>
      <c r="E4" s="5"/>
      <c r="F4" s="5"/>
      <c r="G4" s="5"/>
      <c r="H4" s="5"/>
      <c r="I4" s="5"/>
      <c r="J4" s="5"/>
    </row>
    <row r="5" ht="20" customHeight="1" spans="1:10" x14ac:dyDescent="0.25">
      <c r="A5" s="6" t="s">
        <v>8</v>
      </c>
      <c r="B5" s="6" t="s">
        <v>9</v>
      </c>
      <c r="C5" s="6" t="s">
        <v>10</v>
      </c>
      <c r="D5" s="6" t="s">
        <v>11</v>
      </c>
      <c r="E5" s="6" t="s">
        <v>12</v>
      </c>
      <c r="F5" s="6" t="s">
        <v>13</v>
      </c>
      <c r="G5" s="6" t="s">
        <v>14</v>
      </c>
      <c r="H5" s="6" t="s">
        <v>15</v>
      </c>
      <c r="I5" s="6" t="s">
        <v>16</v>
      </c>
      <c r="J5" s="6" t="s">
        <v>17</v>
      </c>
    </row>
    <row r="6" ht="20" customHeight="1" spans="1:10" x14ac:dyDescent="0.25">
      <c r="A6" s="4" t="str">
        <f>IF($B$3="","",IF(MONTH($B$3+0)=MONTH($B$3),TEXT($B$3+0,"m/d"),""))</f>
        <v>11/1</v>
      </c>
      <c r="B6" s="4" t="str">
        <f>IF($B$3="","",IF(MONTH($B$3+0)=MONTH($B$3),CHOOSE(WEEKDAY($B$3+0),"日","月","火","水","木","金","土"),""))</f>
        <v>日</v>
      </c>
      <c r="C6" s="3"/>
      <c r="D6" s="3"/>
      <c r="E6" s="4"/>
      <c r="F6" s="4"/>
      <c r="G6" s="4"/>
      <c r="H6" s="4">
        <f>IF(OR(E6="",F6=""),"",ROUND((F6-E6)*24-N(G6)/60,2))</f>
      </c>
      <c r="I6" s="4">
        <f>IF(H6="","",MAX(0,H6-$F$3))</f>
      </c>
      <c r="J6" s="4">
        <f>IF(H6="","",ROUND(H6/$D$3,2))</f>
      </c>
    </row>
    <row r="7" ht="20" customHeight="1" spans="1:10" x14ac:dyDescent="0.25">
      <c r="A7" s="4" t="str">
        <f>IF($B$3="","",IF(MONTH($B$3+1)=MONTH($B$3),TEXT($B$3+1,"m/d"),""))</f>
        <v>11/2</v>
      </c>
      <c r="B7" s="4" t="str">
        <f>IF($B$3="","",IF(MONTH($B$3+1)=MONTH($B$3),CHOOSE(WEEKDAY($B$3+1),"日","月","火","水","木","金","土"),""))</f>
        <v>月</v>
      </c>
      <c r="C7" s="3" t="s">
        <v>26</v>
      </c>
      <c r="D7" s="3" t="s">
        <v>27</v>
      </c>
      <c r="E7" s="4" t="s">
        <v>28</v>
      </c>
      <c r="F7" s="4" t="s">
        <v>29</v>
      </c>
      <c r="G7" s="4">
        <v>90</v>
      </c>
      <c r="H7" s="4">
        <f>IF(OR(E7="",F7=""),"",ROUND((F7-E7)*24-N(G7)/60,2))</f>
        <v>7.5</v>
      </c>
      <c r="I7" s="4">
        <f>IF(H7="","",MAX(0,H7-$F$3))</f>
        <v>0</v>
      </c>
      <c r="J7" s="4">
        <f>IF(H7="","",ROUND(H7/$D$3,2))</f>
        <v>1</v>
      </c>
    </row>
    <row r="8" ht="20" customHeight="1" spans="1:10" x14ac:dyDescent="0.25">
      <c r="A8" s="4" t="str">
        <f>IF($B$3="","",IF(MONTH($B$3+2)=MONTH($B$3),TEXT($B$3+2,"m/d"),""))</f>
        <v>11/3</v>
      </c>
      <c r="B8" s="4" t="str">
        <f>IF($B$3="","",IF(MONTH($B$3+2)=MONTH($B$3),CHOOSE(WEEKDAY($B$3+2),"日","月","火","水","木","金","土"),""))</f>
        <v>火</v>
      </c>
      <c r="C8" s="3"/>
      <c r="D8" s="3"/>
      <c r="E8" s="4"/>
      <c r="F8" s="4"/>
      <c r="G8" s="4"/>
      <c r="H8" s="4">
        <f>IF(OR(E8="",F8=""),"",ROUND((F8-E8)*24-N(G8)/60,2))</f>
      </c>
      <c r="I8" s="4">
        <f>IF(H8="","",MAX(0,H8-$F$3))</f>
      </c>
      <c r="J8" s="4">
        <f>IF(H8="","",ROUND(H8/$D$3,2))</f>
      </c>
    </row>
    <row r="9" ht="20" customHeight="1" spans="1:10" x14ac:dyDescent="0.25">
      <c r="A9" s="4" t="str">
        <f>IF($B$3="","",IF(MONTH($B$3+3)=MONTH($B$3),TEXT($B$3+3,"m/d"),""))</f>
        <v>11/4</v>
      </c>
      <c r="B9" s="4" t="str">
        <f>IF($B$3="","",IF(MONTH($B$3+3)=MONTH($B$3),CHOOSE(WEEKDAY($B$3+3),"日","月","火","水","木","金","土"),""))</f>
        <v>水</v>
      </c>
      <c r="C9" s="3" t="s">
        <v>26</v>
      </c>
      <c r="D9" s="3" t="s">
        <v>27</v>
      </c>
      <c r="E9" s="4" t="s">
        <v>28</v>
      </c>
      <c r="F9" s="4" t="s">
        <v>29</v>
      </c>
      <c r="G9" s="4">
        <v>90</v>
      </c>
      <c r="H9" s="4">
        <f>IF(OR(E9="",F9=""),"",ROUND((F9-E9)*24-N(G9)/60,2))</f>
        <v>7.5</v>
      </c>
      <c r="I9" s="4">
        <f>IF(H9="","",MAX(0,H9-$F$3))</f>
        <v>0</v>
      </c>
      <c r="J9" s="4">
        <f>IF(H9="","",ROUND(H9/$D$3,2))</f>
        <v>1</v>
      </c>
    </row>
    <row r="10" ht="20" customHeight="1" spans="1:10" x14ac:dyDescent="0.25">
      <c r="A10" s="4" t="str">
        <f>IF($B$3="","",IF(MONTH($B$3+4)=MONTH($B$3),TEXT($B$3+4,"m/d"),""))</f>
        <v>11/5</v>
      </c>
      <c r="B10" s="4" t="str">
        <f>IF($B$3="","",IF(MONTH($B$3+4)=MONTH($B$3),CHOOSE(WEEKDAY($B$3+4),"日","月","火","水","木","金","土"),""))</f>
        <v>木</v>
      </c>
      <c r="C10" s="3" t="s">
        <v>26</v>
      </c>
      <c r="D10" s="3" t="s">
        <v>27</v>
      </c>
      <c r="E10" s="4" t="s">
        <v>28</v>
      </c>
      <c r="F10" s="4" t="s">
        <v>30</v>
      </c>
      <c r="G10" s="4">
        <v>90</v>
      </c>
      <c r="H10" s="4">
        <f>IF(OR(E10="",F10=""),"",ROUND((F10-E10)*24-N(G10)/60,2))</f>
        <v>9.5</v>
      </c>
      <c r="I10" s="4">
        <f>IF(H10="","",MAX(0,H10-$F$3))</f>
        <v>1.5</v>
      </c>
      <c r="J10" s="4">
        <f>IF(H10="","",ROUND(H10/$D$3,2))</f>
        <v>1.27</v>
      </c>
    </row>
    <row r="11" ht="20" customHeight="1" spans="1:10" x14ac:dyDescent="0.25">
      <c r="A11" s="4" t="str">
        <f>IF($B$3="","",IF(MONTH($B$3+5)=MONTH($B$3),TEXT($B$3+5,"m/d"),""))</f>
        <v>11/6</v>
      </c>
      <c r="B11" s="4" t="str">
        <f>IF($B$3="","",IF(MONTH($B$3+5)=MONTH($B$3),CHOOSE(WEEKDAY($B$3+5),"日","月","火","水","木","金","土"),""))</f>
        <v>金</v>
      </c>
      <c r="C11" s="3" t="s">
        <v>26</v>
      </c>
      <c r="D11" s="3" t="s">
        <v>27</v>
      </c>
      <c r="E11" s="4" t="s">
        <v>28</v>
      </c>
      <c r="F11" s="4" t="s">
        <v>29</v>
      </c>
      <c r="G11" s="4">
        <v>90</v>
      </c>
      <c r="H11" s="4">
        <f>IF(OR(E11="",F11=""),"",ROUND((F11-E11)*24-N(G11)/60,2))</f>
        <v>7.5</v>
      </c>
      <c r="I11" s="4">
        <f>IF(H11="","",MAX(0,H11-$F$3))</f>
        <v>0</v>
      </c>
      <c r="J11" s="4">
        <f>IF(H11="","",ROUND(H11/$D$3,2))</f>
        <v>1</v>
      </c>
    </row>
    <row r="12" ht="20" customHeight="1" spans="1:10" x14ac:dyDescent="0.25">
      <c r="A12" s="4" t="str">
        <f>IF($B$3="","",IF(MONTH($B$3+6)=MONTH($B$3),TEXT($B$3+6,"m/d"),""))</f>
        <v>11/7</v>
      </c>
      <c r="B12" s="4" t="str">
        <f>IF($B$3="","",IF(MONTH($B$3+6)=MONTH($B$3),CHOOSE(WEEKDAY($B$3+6),"日","月","火","水","木","金","土"),""))</f>
        <v>土</v>
      </c>
      <c r="C12" s="3" t="s">
        <v>26</v>
      </c>
      <c r="D12" s="3" t="s">
        <v>31</v>
      </c>
      <c r="E12" s="4" t="s">
        <v>28</v>
      </c>
      <c r="F12" s="4" t="s">
        <v>32</v>
      </c>
      <c r="G12" s="4">
        <v>0</v>
      </c>
      <c r="H12" s="4">
        <f>IF(OR(E12="",F12=""),"",ROUND((F12-E12)*24-N(G12)/60,2))</f>
        <v>4</v>
      </c>
      <c r="I12" s="4">
        <f>IF(H12="","",MAX(0,H12-$F$3))</f>
        <v>0</v>
      </c>
      <c r="J12" s="4">
        <f>IF(H12="","",ROUND(H12/$D$3,2))</f>
        <v>0.53</v>
      </c>
    </row>
    <row r="13" ht="20" customHeight="1" spans="1:10" x14ac:dyDescent="0.25">
      <c r="A13" s="4" t="str">
        <f>IF($B$3="","",IF(MONTH($B$3+7)=MONTH($B$3),TEXT($B$3+7,"m/d"),""))</f>
        <v>11/8</v>
      </c>
      <c r="B13" s="4" t="str">
        <f>IF($B$3="","",IF(MONTH($B$3+7)=MONTH($B$3),CHOOSE(WEEKDAY($B$3+7),"日","月","火","水","木","金","土"),""))</f>
        <v>日</v>
      </c>
      <c r="C13" s="3"/>
      <c r="D13" s="3"/>
      <c r="E13" s="4"/>
      <c r="F13" s="4"/>
      <c r="G13" s="4"/>
      <c r="H13" s="4">
        <f>IF(OR(E13="",F13=""),"",ROUND((F13-E13)*24-N(G13)/60,2))</f>
      </c>
      <c r="I13" s="4">
        <f>IF(H13="","",MAX(0,H13-$F$3))</f>
      </c>
      <c r="J13" s="4">
        <f>IF(H13="","",ROUND(H13/$D$3,2))</f>
      </c>
    </row>
    <row r="14" ht="20" customHeight="1" spans="1:10" x14ac:dyDescent="0.25">
      <c r="A14" s="4" t="str">
        <f>IF($B$3="","",IF(MONTH($B$3+8)=MONTH($B$3),TEXT($B$3+8,"m/d"),""))</f>
        <v>11/9</v>
      </c>
      <c r="B14" s="4" t="str">
        <f>IF($B$3="","",IF(MONTH($B$3+8)=MONTH($B$3),CHOOSE(WEEKDAY($B$3+8),"日","月","火","水","木","金","土"),""))</f>
        <v>月</v>
      </c>
      <c r="C14" s="3" t="s">
        <v>33</v>
      </c>
      <c r="D14" s="3" t="s">
        <v>34</v>
      </c>
      <c r="E14" s="4" t="s">
        <v>28</v>
      </c>
      <c r="F14" s="4" t="s">
        <v>29</v>
      </c>
      <c r="G14" s="4">
        <v>90</v>
      </c>
      <c r="H14" s="4">
        <f>IF(OR(E14="",F14=""),"",ROUND((F14-E14)*24-N(G14)/60,2))</f>
        <v>7.5</v>
      </c>
      <c r="I14" s="4">
        <f>IF(H14="","",MAX(0,H14-$F$3))</f>
        <v>0</v>
      </c>
      <c r="J14" s="4">
        <f>IF(H14="","",ROUND(H14/$D$3,2))</f>
        <v>1</v>
      </c>
    </row>
    <row r="15" ht="20" customHeight="1" spans="1:10" x14ac:dyDescent="0.25">
      <c r="A15" s="4" t="str">
        <f>IF($B$3="","",IF(MONTH($B$3+9)=MONTH($B$3),TEXT($B$3+9,"m/d"),""))</f>
        <v>11/10</v>
      </c>
      <c r="B15" s="4" t="str">
        <f>IF($B$3="","",IF(MONTH($B$3+9)=MONTH($B$3),CHOOSE(WEEKDAY($B$3+9),"日","月","火","水","木","金","土"),""))</f>
        <v>火</v>
      </c>
      <c r="C15" s="3" t="s">
        <v>33</v>
      </c>
      <c r="D15" s="3" t="s">
        <v>34</v>
      </c>
      <c r="E15" s="4" t="s">
        <v>28</v>
      </c>
      <c r="F15" s="4" t="s">
        <v>29</v>
      </c>
      <c r="G15" s="4">
        <v>90</v>
      </c>
      <c r="H15" s="4">
        <f>IF(OR(E15="",F15=""),"",ROUND((F15-E15)*24-N(G15)/60,2))</f>
        <v>7.5</v>
      </c>
      <c r="I15" s="4">
        <f>IF(H15="","",MAX(0,H15-$F$3))</f>
        <v>0</v>
      </c>
      <c r="J15" s="4">
        <f>IF(H15="","",ROUND(H15/$D$3,2))</f>
        <v>1</v>
      </c>
    </row>
    <row r="16" ht="20" customHeight="1" spans="1:10" x14ac:dyDescent="0.25">
      <c r="A16" s="4" t="str">
        <f>IF($B$3="","",IF(MONTH($B$3+10)=MONTH($B$3),TEXT($B$3+10,"m/d"),""))</f>
        <v>11/11</v>
      </c>
      <c r="B16" s="4" t="str">
        <f>IF($B$3="","",IF(MONTH($B$3+10)=MONTH($B$3),CHOOSE(WEEKDAY($B$3+10),"日","月","火","水","木","金","土"),""))</f>
        <v>水</v>
      </c>
      <c r="C16" s="3" t="s">
        <v>33</v>
      </c>
      <c r="D16" s="3" t="s">
        <v>34</v>
      </c>
      <c r="E16" s="4" t="s">
        <v>28</v>
      </c>
      <c r="F16" s="4" t="s">
        <v>29</v>
      </c>
      <c r="G16" s="4">
        <v>90</v>
      </c>
      <c r="H16" s="4">
        <f>IF(OR(E16="",F16=""),"",ROUND((F16-E16)*24-N(G16)/60,2))</f>
        <v>7.5</v>
      </c>
      <c r="I16" s="4">
        <f>IF(H16="","",MAX(0,H16-$F$3))</f>
        <v>0</v>
      </c>
      <c r="J16" s="4">
        <f>IF(H16="","",ROUND(H16/$D$3,2))</f>
        <v>1</v>
      </c>
    </row>
    <row r="17" ht="20" customHeight="1" spans="1:10" x14ac:dyDescent="0.25">
      <c r="A17" s="4" t="str">
        <f>IF($B$3="","",IF(MONTH($B$3+11)=MONTH($B$3),TEXT($B$3+11,"m/d"),""))</f>
        <v>11/12</v>
      </c>
      <c r="B17" s="4" t="str">
        <f>IF($B$3="","",IF(MONTH($B$3+11)=MONTH($B$3),CHOOSE(WEEKDAY($B$3+11),"日","月","火","水","木","金","土"),""))</f>
        <v>木</v>
      </c>
      <c r="C17" s="3" t="s">
        <v>33</v>
      </c>
      <c r="D17" s="3" t="s">
        <v>34</v>
      </c>
      <c r="E17" s="4" t="s">
        <v>28</v>
      </c>
      <c r="F17" s="4" t="s">
        <v>29</v>
      </c>
      <c r="G17" s="4">
        <v>90</v>
      </c>
      <c r="H17" s="4">
        <f>IF(OR(E17="",F17=""),"",ROUND((F17-E17)*24-N(G17)/60,2))</f>
        <v>7.5</v>
      </c>
      <c r="I17" s="4">
        <f>IF(H17="","",MAX(0,H17-$F$3))</f>
        <v>0</v>
      </c>
      <c r="J17" s="4">
        <f>IF(H17="","",ROUND(H17/$D$3,2))</f>
        <v>1</v>
      </c>
    </row>
    <row r="18" ht="20" customHeight="1" spans="1:10" x14ac:dyDescent="0.25">
      <c r="A18" s="4" t="str">
        <f>IF($B$3="","",IF(MONTH($B$3+12)=MONTH($B$3),TEXT($B$3+12,"m/d"),""))</f>
        <v>11/13</v>
      </c>
      <c r="B18" s="4" t="str">
        <f>IF($B$3="","",IF(MONTH($B$3+12)=MONTH($B$3),CHOOSE(WEEKDAY($B$3+12),"日","月","火","水","木","金","土"),""))</f>
        <v>金</v>
      </c>
      <c r="C18" s="3" t="s">
        <v>33</v>
      </c>
      <c r="D18" s="3" t="s">
        <v>34</v>
      </c>
      <c r="E18" s="4" t="s">
        <v>28</v>
      </c>
      <c r="F18" s="4" t="s">
        <v>30</v>
      </c>
      <c r="G18" s="4">
        <v>90</v>
      </c>
      <c r="H18" s="4">
        <f>IF(OR(E18="",F18=""),"",ROUND((F18-E18)*24-N(G18)/60,2))</f>
        <v>9.5</v>
      </c>
      <c r="I18" s="4">
        <f>IF(H18="","",MAX(0,H18-$F$3))</f>
        <v>1.5</v>
      </c>
      <c r="J18" s="4">
        <f>IF(H18="","",ROUND(H18/$D$3,2))</f>
        <v>1.27</v>
      </c>
    </row>
    <row r="19" ht="20" customHeight="1" spans="1:10" x14ac:dyDescent="0.25">
      <c r="A19" s="4" t="str">
        <f>IF($B$3="","",IF(MONTH($B$3+13)=MONTH($B$3),TEXT($B$3+13,"m/d"),""))</f>
        <v>11/14</v>
      </c>
      <c r="B19" s="4" t="str">
        <f>IF($B$3="","",IF(MONTH($B$3+13)=MONTH($B$3),CHOOSE(WEEKDAY($B$3+13),"日","月","火","水","木","金","土"),""))</f>
        <v>土</v>
      </c>
      <c r="C19" s="3"/>
      <c r="D19" s="3"/>
      <c r="E19" s="4"/>
      <c r="F19" s="4"/>
      <c r="G19" s="4"/>
      <c r="H19" s="4">
        <f>IF(OR(E19="",F19=""),"",ROUND((F19-E19)*24-N(G19)/60,2))</f>
      </c>
      <c r="I19" s="4">
        <f>IF(H19="","",MAX(0,H19-$F$3))</f>
      </c>
      <c r="J19" s="4">
        <f>IF(H19="","",ROUND(H19/$D$3,2))</f>
      </c>
    </row>
    <row r="20" ht="20" customHeight="1" spans="1:10" x14ac:dyDescent="0.25">
      <c r="A20" s="4" t="str">
        <f>IF($B$3="","",IF(MONTH($B$3+14)=MONTH($B$3),TEXT($B$3+14,"m/d"),""))</f>
        <v>11/15</v>
      </c>
      <c r="B20" s="4" t="str">
        <f>IF($B$3="","",IF(MONTH($B$3+14)=MONTH($B$3),CHOOSE(WEEKDAY($B$3+14),"日","月","火","水","木","金","土"),""))</f>
        <v>日</v>
      </c>
      <c r="C20" s="3"/>
      <c r="D20" s="3"/>
      <c r="E20" s="4"/>
      <c r="F20" s="4"/>
      <c r="G20" s="4"/>
      <c r="H20" s="4">
        <f>IF(OR(E20="",F20=""),"",ROUND((F20-E20)*24-N(G20)/60,2))</f>
      </c>
      <c r="I20" s="4">
        <f>IF(H20="","",MAX(0,H20-$F$3))</f>
      </c>
      <c r="J20" s="4">
        <f>IF(H20="","",ROUND(H20/$D$3,2))</f>
      </c>
    </row>
    <row r="21" ht="20" customHeight="1" spans="1:10" x14ac:dyDescent="0.25">
      <c r="A21" s="4" t="str">
        <f>IF($B$3="","",IF(MONTH($B$3+15)=MONTH($B$3),TEXT($B$3+15,"m/d"),""))</f>
        <v>11/16</v>
      </c>
      <c r="B21" s="4" t="str">
        <f>IF($B$3="","",IF(MONTH($B$3+15)=MONTH($B$3),CHOOSE(WEEKDAY($B$3+15),"日","月","火","水","木","金","土"),""))</f>
        <v>月</v>
      </c>
      <c r="C21" s="3" t="s">
        <v>33</v>
      </c>
      <c r="D21" s="3" t="s">
        <v>35</v>
      </c>
      <c r="E21" s="4" t="s">
        <v>28</v>
      </c>
      <c r="F21" s="4" t="s">
        <v>29</v>
      </c>
      <c r="G21" s="4">
        <v>90</v>
      </c>
      <c r="H21" s="4">
        <f>IF(OR(E21="",F21=""),"",ROUND((F21-E21)*24-N(G21)/60,2))</f>
        <v>7.5</v>
      </c>
      <c r="I21" s="4">
        <f>IF(H21="","",MAX(0,H21-$F$3))</f>
        <v>0</v>
      </c>
      <c r="J21" s="4">
        <f>IF(H21="","",ROUND(H21/$D$3,2))</f>
        <v>1</v>
      </c>
    </row>
    <row r="22" ht="20" customHeight="1" spans="1:10" x14ac:dyDescent="0.25">
      <c r="A22" s="4" t="str">
        <f>IF($B$3="","",IF(MONTH($B$3+16)=MONTH($B$3),TEXT($B$3+16,"m/d"),""))</f>
        <v>11/17</v>
      </c>
      <c r="B22" s="4" t="str">
        <f>IF($B$3="","",IF(MONTH($B$3+16)=MONTH($B$3),CHOOSE(WEEKDAY($B$3+16),"日","月","火","水","木","金","土"),""))</f>
        <v>火</v>
      </c>
      <c r="C22" s="3" t="s">
        <v>33</v>
      </c>
      <c r="D22" s="3" t="s">
        <v>35</v>
      </c>
      <c r="E22" s="4" t="s">
        <v>28</v>
      </c>
      <c r="F22" s="4" t="s">
        <v>29</v>
      </c>
      <c r="G22" s="4">
        <v>90</v>
      </c>
      <c r="H22" s="4">
        <f>IF(OR(E22="",F22=""),"",ROUND((F22-E22)*24-N(G22)/60,2))</f>
        <v>7.5</v>
      </c>
      <c r="I22" s="4">
        <f>IF(H22="","",MAX(0,H22-$F$3))</f>
        <v>0</v>
      </c>
      <c r="J22" s="4">
        <f>IF(H22="","",ROUND(H22/$D$3,2))</f>
        <v>1</v>
      </c>
    </row>
    <row r="23" ht="20" customHeight="1" spans="1:10" x14ac:dyDescent="0.25">
      <c r="A23" s="4" t="str">
        <f>IF($B$3="","",IF(MONTH($B$3+17)=MONTH($B$3),TEXT($B$3+17,"m/d"),""))</f>
        <v>11/18</v>
      </c>
      <c r="B23" s="4" t="str">
        <f>IF($B$3="","",IF(MONTH($B$3+17)=MONTH($B$3),CHOOSE(WEEKDAY($B$3+17),"日","月","火","水","木","金","土"),""))</f>
        <v>水</v>
      </c>
      <c r="C23" s="3" t="s">
        <v>33</v>
      </c>
      <c r="D23" s="3" t="s">
        <v>35</v>
      </c>
      <c r="E23" s="4" t="s">
        <v>28</v>
      </c>
      <c r="F23" s="4" t="s">
        <v>29</v>
      </c>
      <c r="G23" s="4">
        <v>90</v>
      </c>
      <c r="H23" s="4">
        <f>IF(OR(E23="",F23=""),"",ROUND((F23-E23)*24-N(G23)/60,2))</f>
        <v>7.5</v>
      </c>
      <c r="I23" s="4">
        <f>IF(H23="","",MAX(0,H23-$F$3))</f>
        <v>0</v>
      </c>
      <c r="J23" s="4">
        <f>IF(H23="","",ROUND(H23/$D$3,2))</f>
        <v>1</v>
      </c>
    </row>
    <row r="24" ht="20" customHeight="1" spans="1:10" x14ac:dyDescent="0.25">
      <c r="A24" s="4" t="str">
        <f>IF($B$3="","",IF(MONTH($B$3+18)=MONTH($B$3),TEXT($B$3+18,"m/d"),""))</f>
        <v>11/19</v>
      </c>
      <c r="B24" s="4" t="str">
        <f>IF($B$3="","",IF(MONTH($B$3+18)=MONTH($B$3),CHOOSE(WEEKDAY($B$3+18),"日","月","火","水","木","金","土"),""))</f>
        <v>木</v>
      </c>
      <c r="C24" s="3" t="s">
        <v>33</v>
      </c>
      <c r="D24" s="3" t="s">
        <v>35</v>
      </c>
      <c r="E24" s="4" t="s">
        <v>28</v>
      </c>
      <c r="F24" s="4" t="s">
        <v>30</v>
      </c>
      <c r="G24" s="4">
        <v>90</v>
      </c>
      <c r="H24" s="4">
        <f>IF(OR(E24="",F24=""),"",ROUND((F24-E24)*24-N(G24)/60,2))</f>
        <v>9.5</v>
      </c>
      <c r="I24" s="4">
        <f>IF(H24="","",MAX(0,H24-$F$3))</f>
        <v>1.5</v>
      </c>
      <c r="J24" s="4">
        <f>IF(H24="","",ROUND(H24/$D$3,2))</f>
        <v>1.27</v>
      </c>
    </row>
    <row r="25" ht="20" customHeight="1" spans="1:10" x14ac:dyDescent="0.25">
      <c r="A25" s="4" t="str">
        <f>IF($B$3="","",IF(MONTH($B$3+19)=MONTH($B$3),TEXT($B$3+19,"m/d"),""))</f>
        <v>11/20</v>
      </c>
      <c r="B25" s="4" t="str">
        <f>IF($B$3="","",IF(MONTH($B$3+19)=MONTH($B$3),CHOOSE(WEEKDAY($B$3+19),"日","月","火","水","木","金","土"),""))</f>
        <v>金</v>
      </c>
      <c r="C25" s="3" t="s">
        <v>33</v>
      </c>
      <c r="D25" s="3" t="s">
        <v>35</v>
      </c>
      <c r="E25" s="4" t="s">
        <v>28</v>
      </c>
      <c r="F25" s="4" t="s">
        <v>30</v>
      </c>
      <c r="G25" s="4">
        <v>90</v>
      </c>
      <c r="H25" s="4">
        <f>IF(OR(E25="",F25=""),"",ROUND((F25-E25)*24-N(G25)/60,2))</f>
        <v>9.5</v>
      </c>
      <c r="I25" s="4">
        <f>IF(H25="","",MAX(0,H25-$F$3))</f>
        <v>1.5</v>
      </c>
      <c r="J25" s="4">
        <f>IF(H25="","",ROUND(H25/$D$3,2))</f>
        <v>1.27</v>
      </c>
    </row>
    <row r="26" ht="20" customHeight="1" spans="1:10" x14ac:dyDescent="0.25">
      <c r="A26" s="4" t="str">
        <f>IF($B$3="","",IF(MONTH($B$3+20)=MONTH($B$3),TEXT($B$3+20,"m/d"),""))</f>
        <v>11/21</v>
      </c>
      <c r="B26" s="4" t="str">
        <f>IF($B$3="","",IF(MONTH($B$3+20)=MONTH($B$3),CHOOSE(WEEKDAY($B$3+20),"日","月","火","水","木","金","土"),""))</f>
        <v>土</v>
      </c>
      <c r="C26" s="3"/>
      <c r="D26" s="3"/>
      <c r="E26" s="4"/>
      <c r="F26" s="4"/>
      <c r="G26" s="4"/>
      <c r="H26" s="4">
        <f>IF(OR(E26="",F26=""),"",ROUND((F26-E26)*24-N(G26)/60,2))</f>
      </c>
      <c r="I26" s="4">
        <f>IF(H26="","",MAX(0,H26-$F$3))</f>
      </c>
      <c r="J26" s="4">
        <f>IF(H26="","",ROUND(H26/$D$3,2))</f>
      </c>
    </row>
    <row r="27" ht="20" customHeight="1" spans="1:10" x14ac:dyDescent="0.25">
      <c r="A27" s="4" t="str">
        <f>IF($B$3="","",IF(MONTH($B$3+21)=MONTH($B$3),TEXT($B$3+21,"m/d"),""))</f>
        <v>11/22</v>
      </c>
      <c r="B27" s="4" t="str">
        <f>IF($B$3="","",IF(MONTH($B$3+21)=MONTH($B$3),CHOOSE(WEEKDAY($B$3+21),"日","月","火","水","木","金","土"),""))</f>
        <v>日</v>
      </c>
      <c r="C27" s="3"/>
      <c r="D27" s="3"/>
      <c r="E27" s="4"/>
      <c r="F27" s="4"/>
      <c r="G27" s="4"/>
      <c r="H27" s="4">
        <f>IF(OR(E27="",F27=""),"",ROUND((F27-E27)*24-N(G27)/60,2))</f>
      </c>
      <c r="I27" s="4">
        <f>IF(H27="","",MAX(0,H27-$F$3))</f>
      </c>
      <c r="J27" s="4">
        <f>IF(H27="","",ROUND(H27/$D$3,2))</f>
      </c>
    </row>
    <row r="28" ht="20" customHeight="1" spans="1:10" x14ac:dyDescent="0.25">
      <c r="A28" s="4" t="str">
        <f>IF($B$3="","",IF(MONTH($B$3+22)=MONTH($B$3),TEXT($B$3+22,"m/d"),""))</f>
        <v>11/23</v>
      </c>
      <c r="B28" s="4" t="str">
        <f>IF($B$3="","",IF(MONTH($B$3+22)=MONTH($B$3),CHOOSE(WEEKDAY($B$3+22),"日","月","火","水","木","金","土"),""))</f>
        <v>月</v>
      </c>
      <c r="C28" s="3"/>
      <c r="D28" s="3"/>
      <c r="E28" s="4"/>
      <c r="F28" s="4"/>
      <c r="G28" s="4"/>
      <c r="H28" s="4">
        <f>IF(OR(E28="",F28=""),"",ROUND((F28-E28)*24-N(G28)/60,2))</f>
      </c>
      <c r="I28" s="4">
        <f>IF(H28="","",MAX(0,H28-$F$3))</f>
      </c>
      <c r="J28" s="4">
        <f>IF(H28="","",ROUND(H28/$D$3,2))</f>
      </c>
    </row>
    <row r="29" ht="20" customHeight="1" spans="1:10" x14ac:dyDescent="0.25">
      <c r="A29" s="4" t="str">
        <f>IF($B$3="","",IF(MONTH($B$3+23)=MONTH($B$3),TEXT($B$3+23,"m/d"),""))</f>
        <v>11/24</v>
      </c>
      <c r="B29" s="4" t="str">
        <f>IF($B$3="","",IF(MONTH($B$3+23)=MONTH($B$3),CHOOSE(WEEKDAY($B$3+23),"日","月","火","水","木","金","土"),""))</f>
        <v>火</v>
      </c>
      <c r="C29" s="3" t="s">
        <v>33</v>
      </c>
      <c r="D29" s="3" t="s">
        <v>36</v>
      </c>
      <c r="E29" s="4" t="s">
        <v>28</v>
      </c>
      <c r="F29" s="4" t="s">
        <v>29</v>
      </c>
      <c r="G29" s="4">
        <v>90</v>
      </c>
      <c r="H29" s="4">
        <f>IF(OR(E29="",F29=""),"",ROUND((F29-E29)*24-N(G29)/60,2))</f>
        <v>7.5</v>
      </c>
      <c r="I29" s="4">
        <f>IF(H29="","",MAX(0,H29-$F$3))</f>
        <v>0</v>
      </c>
      <c r="J29" s="4">
        <f>IF(H29="","",ROUND(H29/$D$3,2))</f>
        <v>1</v>
      </c>
    </row>
    <row r="30" ht="20" customHeight="1" spans="1:10" x14ac:dyDescent="0.25">
      <c r="A30" s="4" t="str">
        <f>IF($B$3="","",IF(MONTH($B$3+24)=MONTH($B$3),TEXT($B$3+24,"m/d"),""))</f>
        <v>11/25</v>
      </c>
      <c r="B30" s="4" t="str">
        <f>IF($B$3="","",IF(MONTH($B$3+24)=MONTH($B$3),CHOOSE(WEEKDAY($B$3+24),"日","月","火","水","木","金","土"),""))</f>
        <v>水</v>
      </c>
      <c r="C30" s="3" t="s">
        <v>33</v>
      </c>
      <c r="D30" s="3" t="s">
        <v>36</v>
      </c>
      <c r="E30" s="4" t="s">
        <v>28</v>
      </c>
      <c r="F30" s="4" t="s">
        <v>29</v>
      </c>
      <c r="G30" s="4">
        <v>90</v>
      </c>
      <c r="H30" s="4">
        <f>IF(OR(E30="",F30=""),"",ROUND((F30-E30)*24-N(G30)/60,2))</f>
        <v>7.5</v>
      </c>
      <c r="I30" s="4">
        <f>IF(H30="","",MAX(0,H30-$F$3))</f>
        <v>0</v>
      </c>
      <c r="J30" s="4">
        <f>IF(H30="","",ROUND(H30/$D$3,2))</f>
        <v>1</v>
      </c>
    </row>
    <row r="31" ht="20" customHeight="1" spans="1:10" x14ac:dyDescent="0.25">
      <c r="A31" s="4" t="str">
        <f>IF($B$3="","",IF(MONTH($B$3+25)=MONTH($B$3),TEXT($B$3+25,"m/d"),""))</f>
        <v>11/26</v>
      </c>
      <c r="B31" s="4" t="str">
        <f>IF($B$3="","",IF(MONTH($B$3+25)=MONTH($B$3),CHOOSE(WEEKDAY($B$3+25),"日","月","火","水","木","金","土"),""))</f>
        <v>木</v>
      </c>
      <c r="C31" s="3" t="s">
        <v>33</v>
      </c>
      <c r="D31" s="3" t="s">
        <v>36</v>
      </c>
      <c r="E31" s="4" t="s">
        <v>28</v>
      </c>
      <c r="F31" s="4" t="s">
        <v>30</v>
      </c>
      <c r="G31" s="4">
        <v>90</v>
      </c>
      <c r="H31" s="4">
        <f>IF(OR(E31="",F31=""),"",ROUND((F31-E31)*24-N(G31)/60,2))</f>
        <v>9.5</v>
      </c>
      <c r="I31" s="4">
        <f>IF(H31="","",MAX(0,H31-$F$3))</f>
        <v>1.5</v>
      </c>
      <c r="J31" s="4">
        <f>IF(H31="","",ROUND(H31/$D$3,2))</f>
        <v>1.27</v>
      </c>
    </row>
    <row r="32" ht="20" customHeight="1" spans="1:10" x14ac:dyDescent="0.25">
      <c r="A32" s="4" t="str">
        <f>IF($B$3="","",IF(MONTH($B$3+26)=MONTH($B$3),TEXT($B$3+26,"m/d"),""))</f>
        <v>11/27</v>
      </c>
      <c r="B32" s="4" t="str">
        <f>IF($B$3="","",IF(MONTH($B$3+26)=MONTH($B$3),CHOOSE(WEEKDAY($B$3+26),"日","月","火","水","木","金","土"),""))</f>
        <v>金</v>
      </c>
      <c r="C32" s="3" t="s">
        <v>33</v>
      </c>
      <c r="D32" s="3" t="s">
        <v>36</v>
      </c>
      <c r="E32" s="4" t="s">
        <v>28</v>
      </c>
      <c r="F32" s="4" t="s">
        <v>29</v>
      </c>
      <c r="G32" s="4">
        <v>90</v>
      </c>
      <c r="H32" s="4">
        <f>IF(OR(E32="",F32=""),"",ROUND((F32-E32)*24-N(G32)/60,2))</f>
        <v>7.5</v>
      </c>
      <c r="I32" s="4">
        <f>IF(H32="","",MAX(0,H32-$F$3))</f>
        <v>0</v>
      </c>
      <c r="J32" s="4">
        <f>IF(H32="","",ROUND(H32/$D$3,2))</f>
        <v>1</v>
      </c>
    </row>
    <row r="33" ht="20" customHeight="1" spans="1:10" x14ac:dyDescent="0.25">
      <c r="A33" s="4" t="str">
        <f>IF($B$3="","",IF(MONTH($B$3+27)=MONTH($B$3),TEXT($B$3+27,"m/d"),""))</f>
        <v>11/28</v>
      </c>
      <c r="B33" s="4" t="str">
        <f>IF($B$3="","",IF(MONTH($B$3+27)=MONTH($B$3),CHOOSE(WEEKDAY($B$3+27),"日","月","火","水","木","金","土"),""))</f>
        <v>土</v>
      </c>
      <c r="C33" s="3"/>
      <c r="D33" s="3"/>
      <c r="E33" s="4"/>
      <c r="F33" s="4"/>
      <c r="G33" s="4"/>
      <c r="H33" s="4">
        <f>IF(OR(E33="",F33=""),"",ROUND((F33-E33)*24-N(G33)/60,2))</f>
      </c>
      <c r="I33" s="4">
        <f>IF(H33="","",MAX(0,H33-$F$3))</f>
      </c>
      <c r="J33" s="4">
        <f>IF(H33="","",ROUND(H33/$D$3,2))</f>
      </c>
    </row>
    <row r="34" ht="20" customHeight="1" spans="1:10" x14ac:dyDescent="0.25">
      <c r="A34" s="4" t="str">
        <f>IF($B$3="","",IF(MONTH($B$3+28)=MONTH($B$3),TEXT($B$3+28,"m/d"),""))</f>
        <v>11/29</v>
      </c>
      <c r="B34" s="4" t="str">
        <f>IF($B$3="","",IF(MONTH($B$3+28)=MONTH($B$3),CHOOSE(WEEKDAY($B$3+28),"日","月","火","水","木","金","土"),""))</f>
        <v>日</v>
      </c>
      <c r="C34" s="3"/>
      <c r="D34" s="3"/>
      <c r="E34" s="4"/>
      <c r="F34" s="4"/>
      <c r="G34" s="4"/>
      <c r="H34" s="4">
        <f>IF(OR(E34="",F34=""),"",ROUND((F34-E34)*24-N(G34)/60,2))</f>
      </c>
      <c r="I34" s="4">
        <f>IF(H34="","",MAX(0,H34-$F$3))</f>
      </c>
      <c r="J34" s="4">
        <f>IF(H34="","",ROUND(H34/$D$3,2))</f>
      </c>
    </row>
    <row r="35" ht="20" customHeight="1" spans="1:10" x14ac:dyDescent="0.25">
      <c r="A35" s="4" t="str">
        <f>IF($B$3="","",IF(MONTH($B$3+29)=MONTH($B$3),TEXT($B$3+29,"m/d"),""))</f>
        <v>11/30</v>
      </c>
      <c r="B35" s="4" t="str">
        <f>IF($B$3="","",IF(MONTH($B$3+29)=MONTH($B$3),CHOOSE(WEEKDAY($B$3+29),"日","月","火","水","木","金","土"),""))</f>
        <v>月</v>
      </c>
      <c r="C35" s="3" t="s">
        <v>33</v>
      </c>
      <c r="D35" s="3" t="s">
        <v>37</v>
      </c>
      <c r="E35" s="4" t="s">
        <v>28</v>
      </c>
      <c r="F35" s="4" t="s">
        <v>29</v>
      </c>
      <c r="G35" s="4">
        <v>90</v>
      </c>
      <c r="H35" s="4">
        <f>IF(OR(E35="",F35=""),"",ROUND((F35-E35)*24-N(G35)/60,2))</f>
        <v>7.5</v>
      </c>
      <c r="I35" s="4">
        <f>IF(H35="","",MAX(0,H35-$F$3))</f>
        <v>0</v>
      </c>
      <c r="J35" s="4">
        <f>IF(H35="","",ROUND(H35/$D$3,2))</f>
        <v>1</v>
      </c>
    </row>
    <row r="36" ht="20" customHeight="1" spans="1:10" x14ac:dyDescent="0.25">
      <c r="A36" s="4">
        <f>IF($B$3="","",IF(MONTH($B$3+30)=MONTH($B$3),TEXT($B$3+30,"m/d"),""))</f>
      </c>
      <c r="B36" s="4">
        <f>IF($B$3="","",IF(MONTH($B$3+30)=MONTH($B$3),CHOOSE(WEEKDAY($B$3+30),"日","月","火","水","木","金","土"),""))</f>
      </c>
      <c r="C36" s="3"/>
      <c r="D36" s="3"/>
      <c r="E36" s="4"/>
      <c r="F36" s="4"/>
      <c r="G36" s="4"/>
      <c r="H36" s="4">
        <f>IF(OR(E36="",F36=""),"",ROUND((F36-E36)*24-N(G36)/60,2))</f>
      </c>
      <c r="I36" s="4">
        <f>IF(H36="","",MAX(0,H36-$F$3))</f>
      </c>
      <c r="J36" s="4">
        <f>IF(H36="","",ROUND(H36/$D$3,2))</f>
      </c>
    </row>
    <row r="37" ht="20" customHeight="1" spans="1:10" x14ac:dyDescent="0.25">
      <c r="A37" s="2" t="s">
        <v>18</v>
      </c>
      <c r="B37" s="2"/>
      <c r="C37" s="2"/>
      <c r="D37" s="2"/>
      <c r="E37" s="7"/>
      <c r="F37" s="7"/>
      <c r="G37" s="7"/>
      <c r="H37" s="4">
        <f>SUM(H6:H36)</f>
        <v>156.5</v>
      </c>
      <c r="I37" s="4">
        <f>SUM(I6:I36)</f>
        <v>7.5</v>
      </c>
      <c r="J37" s="4">
        <f>SUM(J6:J36)</f>
        <v>20.88</v>
      </c>
    </row>
    <row r="38" ht="20" customHeight="1" spans="1:10" x14ac:dyDescent="0.25">
      <c r="A38" s="2" t="s">
        <v>19</v>
      </c>
      <c r="B38" s="2"/>
      <c r="C38" s="2"/>
      <c r="D38" s="2"/>
      <c r="E38" s="4">
        <f>COUNT(H6:H36)</f>
        <v>20</v>
      </c>
      <c r="F38" s="7" t="s">
        <v>20</v>
      </c>
      <c r="G38" s="7"/>
      <c r="H38" s="7"/>
      <c r="I38" s="7"/>
      <c r="J38" s="7"/>
    </row>
    <row r="39" ht="20" customHeight="1" spans="1:10" x14ac:dyDescent="0.25">
      <c r="A39" s="2" t="s">
        <v>21</v>
      </c>
      <c r="B39" s="2"/>
      <c r="C39" s="2"/>
      <c r="D39" s="2"/>
      <c r="E39" s="7" t="str">
        <f>IF(I37&gt;45,"月45時間を超えています。36協定（特別条項）の範囲か確かめてください","月45時間以内です")</f>
        <v>月45時間以内です</v>
      </c>
      <c r="F39" s="7"/>
      <c r="G39" s="7"/>
      <c r="H39" s="7"/>
      <c r="I39" s="7"/>
      <c r="J39" s="7"/>
    </row>
    <row r="40" ht="20" customHeight="1" spans="1:10" x14ac:dyDescent="0.25">
      <c r="A40" s="5" t="s">
        <v>22</v>
      </c>
      <c r="B40" s="5"/>
      <c r="C40" s="5"/>
      <c r="D40" s="5"/>
      <c r="E40" s="5"/>
      <c r="F40" s="5"/>
      <c r="G40" s="5"/>
      <c r="H40" s="5"/>
      <c r="I40" s="5"/>
      <c r="J40" s="5"/>
    </row>
    <row r="41" ht="20" customHeight="1" x14ac:dyDescent="0.25"/>
    <row r="42" ht="36" customHeight="1" spans="1:10" x14ac:dyDescent="0.25">
      <c r="A42" s="2" t="s">
        <v>23</v>
      </c>
      <c r="B42" s="3" t="s">
        <v>38</v>
      </c>
      <c r="C42" s="3"/>
      <c r="D42" s="3"/>
      <c r="E42" s="3"/>
      <c r="F42" s="3"/>
      <c r="G42" s="3"/>
      <c r="H42" s="3"/>
      <c r="I42" s="3"/>
      <c r="J42" s="3"/>
    </row>
  </sheetData>
  <mergeCells count="12">
    <mergeCell ref="A1:J1"/>
    <mergeCell ref="B2:E2"/>
    <mergeCell ref="G2:J2"/>
    <mergeCell ref="G3:J3"/>
    <mergeCell ref="A4:J4"/>
    <mergeCell ref="A37:D37"/>
    <mergeCell ref="A38:D38"/>
    <mergeCell ref="G38:J38"/>
    <mergeCell ref="A39:D39"/>
    <mergeCell ref="E39:J39"/>
    <mergeCell ref="A40:J40"/>
    <mergeCell ref="B42:J42"/>
  </mergeCells>
  <pageMargins left="0.39" right="0.39" top="0.39" bottom="0.39"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39</v>
      </c>
      <c r="B1" s="1"/>
    </row>
    <row r="2" ht="20" customHeight="1" spans="1:2" x14ac:dyDescent="0.25">
      <c r="A2" s="2" t="s">
        <v>40</v>
      </c>
      <c r="B2" s="7" t="s">
        <v>41</v>
      </c>
    </row>
    <row r="3" ht="20" customHeight="1" spans="1:2" x14ac:dyDescent="0.25">
      <c r="A3" s="2" t="s">
        <v>42</v>
      </c>
      <c r="B3" s="7" t="s">
        <v>43</v>
      </c>
    </row>
    <row r="4" ht="20" customHeight="1" spans="1:2" x14ac:dyDescent="0.25">
      <c r="A4" s="2" t="s">
        <v>44</v>
      </c>
      <c r="B4" s="7" t="s">
        <v>45</v>
      </c>
    </row>
    <row r="5" ht="20" customHeight="1" spans="1:2" x14ac:dyDescent="0.25">
      <c r="A5" s="2" t="s">
        <v>46</v>
      </c>
      <c r="B5" s="7" t="s">
        <v>47</v>
      </c>
    </row>
    <row r="6" ht="20" customHeight="1" spans="1:2" x14ac:dyDescent="0.25">
      <c r="A6" s="2" t="s">
        <v>48</v>
      </c>
      <c r="B6" s="7" t="s">
        <v>49</v>
      </c>
    </row>
    <row r="7" ht="20" customHeight="1" spans="1:2" x14ac:dyDescent="0.25">
      <c r="A7" s="2" t="s">
        <v>50</v>
      </c>
      <c r="B7" s="7" t="s">
        <v>51</v>
      </c>
    </row>
    <row r="8" ht="20" customHeight="1" spans="1:2" x14ac:dyDescent="0.25">
      <c r="A8" s="2" t="s">
        <v>52</v>
      </c>
      <c r="B8" s="7" t="s">
        <v>53</v>
      </c>
    </row>
    <row r="9" ht="20" customHeight="1" spans="1:2" x14ac:dyDescent="0.25">
      <c r="A9" s="2" t="s">
        <v>54</v>
      </c>
      <c r="B9" s="7" t="s">
        <v>55</v>
      </c>
    </row>
    <row r="10" ht="20" customHeight="1" spans="1:2" x14ac:dyDescent="0.25">
      <c r="A10" s="2" t="s">
        <v>56</v>
      </c>
      <c r="B10" s="7" t="s">
        <v>57</v>
      </c>
    </row>
    <row r="11" ht="20" customHeight="1" spans="1:2" x14ac:dyDescent="0.25">
      <c r="A11" s="2" t="s">
        <v>58</v>
      </c>
      <c r="B11" s="7" t="s">
        <v>59</v>
      </c>
    </row>
  </sheetData>
  <mergeCells count="1">
    <mergeCell ref="A1:B1"/>
  </mergeCells>
  <pageMargins left="0.39" right="0.39" top="0.39" bottom="0.39" header="0.2" footer="0.2"/>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工程フクロウ（FUKULO／合同会社商陣）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