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<sst xmlns="http://schemas.openxmlformats.org/spreadsheetml/2006/main" count="163" uniqueCount="76">
  <si>
    <t>ガントチャート工程表</t>
  </si>
  <si>
    <t>工事名</t>
  </si>
  <si>
    <t>担当</t>
  </si>
  <si>
    <t>表の開始日</t>
  </si>
  <si>
    <t>開始日と稼働日数を入れると、土日と下の休日を除いて終了日が出ます。■は終わった分、□は残りです（稼働日数×進捗率で数えます）。</t>
  </si>
  <si>
    <t>進捗率は 0〜100% で入れます（50% なら 0.5 か 50%）。先行作業の欄は、どの作業が終わってから始めるかのメモです（日付は自動では動きません。前の作業が延びたら、開始日を入れ直します）。</t>
  </si>
  <si>
    <t>No.</t>
  </si>
  <si>
    <t>作業</t>
  </si>
  <si>
    <t>開始日</t>
  </si>
  <si>
    <t>稼働日数</t>
  </si>
  <si>
    <t>終了日</t>
  </si>
  <si>
    <t>先行作業</t>
  </si>
  <si>
    <t>進捗率</t>
  </si>
  <si>
    <t>状態</t>
  </si>
  <si>
    <t>休日の一覧（ここに入れた日は稼働日に数えません）</t>
  </si>
  <si>
    <t>休日</t>
  </si>
  <si>
    <t>文化の日</t>
  </si>
  <si>
    <t>勤労感謝の日</t>
  </si>
  <si>
    <t>年末年始の休み（例）</t>
  </si>
  <si>
    <t>元日</t>
  </si>
  <si>
    <t>成人の日</t>
  </si>
  <si>
    <t>建国記念の日</t>
  </si>
  <si>
    <t>天皇誕生日</t>
  </si>
  <si>
    <t>振替休日（春分の日）</t>
  </si>
  <si>
    <t>昭和の日</t>
  </si>
  <si>
    <t>憲法記念日</t>
  </si>
  <si>
    <t>みどりの日</t>
  </si>
  <si>
    <t>こどもの日</t>
  </si>
  <si>
    <t>祝日は内閣府「国民の祝日について」（令和8年・令和9年）のとおりに入れてあります。12月29日〜1月3日は会社の休みの例です。自社の休み（夏季休暇・現場の休工日）を下の空欄に足すと、日数の計算に入ります。</t>
  </si>
  <si>
    <t>〇〇様邸 キッチン・浴室リフォーム工事</t>
  </si>
  <si>
    <t>株式会社サンプル建設 鈴木 一郎</t>
  </si>
  <si>
    <t>近隣挨拶・養生</t>
  </si>
  <si>
    <t>自社</t>
  </si>
  <si>
    <t>解体・撤去</t>
  </si>
  <si>
    <t>サンプル解体</t>
  </si>
  <si>
    <t>1</t>
  </si>
  <si>
    <t>給排水・ガス配管</t>
  </si>
  <si>
    <t>サンプル設備</t>
  </si>
  <si>
    <t>2</t>
  </si>
  <si>
    <t>電気配線</t>
  </si>
  <si>
    <t>サンプル電設</t>
  </si>
  <si>
    <t>ユニットバス据付</t>
  </si>
  <si>
    <t>サンプル住設</t>
  </si>
  <si>
    <t>3</t>
  </si>
  <si>
    <t>床・壁の下地</t>
  </si>
  <si>
    <t>サンプル内装</t>
  </si>
  <si>
    <t>3・4</t>
  </si>
  <si>
    <t>キッチン据付</t>
  </si>
  <si>
    <t>6</t>
  </si>
  <si>
    <t>内装（クロス・床）</t>
  </si>
  <si>
    <t>7</t>
  </si>
  <si>
    <t>器具付け・試運転</t>
  </si>
  <si>
    <t>8</t>
  </si>
  <si>
    <t>クリーニング・社内検査</t>
  </si>
  <si>
    <t>9</t>
  </si>
  <si>
    <t>お引き渡し</t>
  </si>
  <si>
    <t>10</t>
  </si>
  <si>
    <t>ガントチャート工程表（稼働日で終了日・進捗の表示）</t>
  </si>
  <si>
    <t>配布元</t>
  </si>
  <si>
    <t>工程フクロウ（FUKULO／合同会社商陣） https://koutei.fukulo.com/templates/</t>
  </si>
  <si>
    <t>シート構成</t>
  </si>
  <si>
    <t>「記入用」（空欄）・「記入例」（書き方の見本）・「説明」の3枚です。</t>
  </si>
  <si>
    <t>使い方</t>
  </si>
  <si>
    <t>「記入用」を複製し、表の開始日を入れます。作業ごとに作業名・担当・開始日・稼働日数を入れると、終了日と日付の欄の□が出ます。作業が進んだら進捗率を入れると、終わった分が■に変わり、状態が出ます。</t>
  </si>
  <si>
    <t>自社に合わせて直すなら</t>
  </si>
  <si>
    <t>作業は15個まで書けます。会社の休み（夏季休暇・年末年始・現場の休工日）は、下の休日の一覧の空欄に日付を足してください。</t>
  </si>
  <si>
    <t>気をつけること</t>
  </si>
  <si>
    <t>開始日は作業する日にしてください（休みの日を入れると、その日は塗られません）。数式のセル（終了日・状態・日付の見出し・■と□）は上書きしないでください。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</si>
  <si>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</si>
  <si>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工事名・日付・単価はすべて架空です。記載内容の正確さは利用者の責任でお確かめください。</t>
  </si>
  <si>
    <t>関係する法令等</t>
  </si>
  <si>
    <t>祝日：国民の祝日に関する法律（内閣府「国民の祝日について」で令和8年・令和9年の日付を確認）。休日の考え方：中央建設業審議会「工期に関する基準」第2章（週休2日・4週8閉所）。</t>
  </si>
  <si>
    <t>更新日</t>
  </si>
  <si>
    <t>2026年10月18日</t>
  </si>
  <si>
    <t>工程フクロウについて</t>
  </si>
  <si>
    <t>工程表・週間工程・出面表（人工の集計）・作業日報を、すぐ使える無料Excelと作り方の解説でまとめた専門サイトです。 https://koutei.fukulo.com/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</si>
</sst>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3" fillId="3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47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0" customWidth="1"/>
    <col min="3" max="3" width="12" customWidth="1"/>
    <col min="4" max="4" width="11" customWidth="1"/>
    <col min="5" max="5" width="6" customWidth="1"/>
    <col min="6" max="9" width="7" customWidth="1"/>
    <col min="10" max="37" width="3.2" customWidth="1"/>
  </cols>
  <sheetData>
    <row r="1" ht="28" customHeight="1" spans="1:3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ht="20" customHeight="1" spans="1:37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ht="20" customHeight="1" spans="1:37" x14ac:dyDescent="0.25">
      <c r="A3" s="2" t="s">
        <v>3</v>
      </c>
      <c r="B3" s="3"/>
      <c r="C3" s="4" t="s">
        <v>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ht="20" customHeight="1" spans="1:37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ht="20" customHeight="1" spans="1:37" x14ac:dyDescent="0.25">
      <c r="A5" s="5" t="s">
        <v>6</v>
      </c>
      <c r="B5" s="5" t="s">
        <v>7</v>
      </c>
      <c r="C5" s="5" t="s">
        <v>2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>
        <f>IF($B$3="","",DAY($B$3+0))</f>
      </c>
      <c r="K5" s="5">
        <f>IF($B$3="","",DAY($B$3+1))</f>
      </c>
      <c r="L5" s="5">
        <f>IF($B$3="","",DAY($B$3+2))</f>
      </c>
      <c r="M5" s="5">
        <f>IF($B$3="","",DAY($B$3+3))</f>
      </c>
      <c r="N5" s="5">
        <f>IF($B$3="","",DAY($B$3+4))</f>
      </c>
      <c r="O5" s="5">
        <f>IF($B$3="","",DAY($B$3+5))</f>
      </c>
      <c r="P5" s="5">
        <f>IF($B$3="","",DAY($B$3+6))</f>
      </c>
      <c r="Q5" s="5">
        <f>IF($B$3="","",DAY($B$3+7))</f>
      </c>
      <c r="R5" s="5">
        <f>IF($B$3="","",DAY($B$3+8))</f>
      </c>
      <c r="S5" s="5">
        <f>IF($B$3="","",DAY($B$3+9))</f>
      </c>
      <c r="T5" s="5">
        <f>IF($B$3="","",DAY($B$3+10))</f>
      </c>
      <c r="U5" s="5">
        <f>IF($B$3="","",DAY($B$3+11))</f>
      </c>
      <c r="V5" s="5">
        <f>IF($B$3="","",DAY($B$3+12))</f>
      </c>
      <c r="W5" s="5">
        <f>IF($B$3="","",DAY($B$3+13))</f>
      </c>
      <c r="X5" s="5">
        <f>IF($B$3="","",DAY($B$3+14))</f>
      </c>
      <c r="Y5" s="5">
        <f>IF($B$3="","",DAY($B$3+15))</f>
      </c>
      <c r="Z5" s="5">
        <f>IF($B$3="","",DAY($B$3+16))</f>
      </c>
      <c r="AA5" s="5">
        <f>IF($B$3="","",DAY($B$3+17))</f>
      </c>
      <c r="AB5" s="5">
        <f>IF($B$3="","",DAY($B$3+18))</f>
      </c>
      <c r="AC5" s="5">
        <f>IF($B$3="","",DAY($B$3+19))</f>
      </c>
      <c r="AD5" s="5">
        <f>IF($B$3="","",DAY($B$3+20))</f>
      </c>
      <c r="AE5" s="5">
        <f>IF($B$3="","",DAY($B$3+21))</f>
      </c>
      <c r="AF5" s="5">
        <f>IF($B$3="","",DAY($B$3+22))</f>
      </c>
      <c r="AG5" s="5">
        <f>IF($B$3="","",DAY($B$3+23))</f>
      </c>
      <c r="AH5" s="5">
        <f>IF($B$3="","",DAY($B$3+24))</f>
      </c>
      <c r="AI5" s="5">
        <f>IF($B$3="","",DAY($B$3+25))</f>
      </c>
      <c r="AJ5" s="5">
        <f>IF($B$3="","",DAY($B$3+26))</f>
      </c>
      <c r="AK5" s="5">
        <f>IF($B$3="","",DAY($B$3+27))</f>
      </c>
    </row>
    <row r="6" ht="20" customHeight="1" spans="1:37" x14ac:dyDescent="0.25">
      <c r="A6" s="5"/>
      <c r="B6" s="5"/>
      <c r="C6" s="5"/>
      <c r="D6" s="5"/>
      <c r="E6" s="5"/>
      <c r="F6" s="5"/>
      <c r="G6" s="5"/>
      <c r="H6" s="5"/>
      <c r="I6" s="5"/>
      <c r="J6" s="5">
        <f>IF($B$3="","",CHOOSE(WEEKDAY($B$3+0),"日","月","火","水","木","金","土"))</f>
      </c>
      <c r="K6" s="5">
        <f>IF($B$3="","",CHOOSE(WEEKDAY($B$3+1),"日","月","火","水","木","金","土"))</f>
      </c>
      <c r="L6" s="5">
        <f>IF($B$3="","",CHOOSE(WEEKDAY($B$3+2),"日","月","火","水","木","金","土"))</f>
      </c>
      <c r="M6" s="5">
        <f>IF($B$3="","",CHOOSE(WEEKDAY($B$3+3),"日","月","火","水","木","金","土"))</f>
      </c>
      <c r="N6" s="5">
        <f>IF($B$3="","",CHOOSE(WEEKDAY($B$3+4),"日","月","火","水","木","金","土"))</f>
      </c>
      <c r="O6" s="5">
        <f>IF($B$3="","",CHOOSE(WEEKDAY($B$3+5),"日","月","火","水","木","金","土"))</f>
      </c>
      <c r="P6" s="5">
        <f>IF($B$3="","",CHOOSE(WEEKDAY($B$3+6),"日","月","火","水","木","金","土"))</f>
      </c>
      <c r="Q6" s="5">
        <f>IF($B$3="","",CHOOSE(WEEKDAY($B$3+7),"日","月","火","水","木","金","土"))</f>
      </c>
      <c r="R6" s="5">
        <f>IF($B$3="","",CHOOSE(WEEKDAY($B$3+8),"日","月","火","水","木","金","土"))</f>
      </c>
      <c r="S6" s="5">
        <f>IF($B$3="","",CHOOSE(WEEKDAY($B$3+9),"日","月","火","水","木","金","土"))</f>
      </c>
      <c r="T6" s="5">
        <f>IF($B$3="","",CHOOSE(WEEKDAY($B$3+10),"日","月","火","水","木","金","土"))</f>
      </c>
      <c r="U6" s="5">
        <f>IF($B$3="","",CHOOSE(WEEKDAY($B$3+11),"日","月","火","水","木","金","土"))</f>
      </c>
      <c r="V6" s="5">
        <f>IF($B$3="","",CHOOSE(WEEKDAY($B$3+12),"日","月","火","水","木","金","土"))</f>
      </c>
      <c r="W6" s="5">
        <f>IF($B$3="","",CHOOSE(WEEKDAY($B$3+13),"日","月","火","水","木","金","土"))</f>
      </c>
      <c r="X6" s="5">
        <f>IF($B$3="","",CHOOSE(WEEKDAY($B$3+14),"日","月","火","水","木","金","土"))</f>
      </c>
      <c r="Y6" s="5">
        <f>IF($B$3="","",CHOOSE(WEEKDAY($B$3+15),"日","月","火","水","木","金","土"))</f>
      </c>
      <c r="Z6" s="5">
        <f>IF($B$3="","",CHOOSE(WEEKDAY($B$3+16),"日","月","火","水","木","金","土"))</f>
      </c>
      <c r="AA6" s="5">
        <f>IF($B$3="","",CHOOSE(WEEKDAY($B$3+17),"日","月","火","水","木","金","土"))</f>
      </c>
      <c r="AB6" s="5">
        <f>IF($B$3="","",CHOOSE(WEEKDAY($B$3+18),"日","月","火","水","木","金","土"))</f>
      </c>
      <c r="AC6" s="5">
        <f>IF($B$3="","",CHOOSE(WEEKDAY($B$3+19),"日","月","火","水","木","金","土"))</f>
      </c>
      <c r="AD6" s="5">
        <f>IF($B$3="","",CHOOSE(WEEKDAY($B$3+20),"日","月","火","水","木","金","土"))</f>
      </c>
      <c r="AE6" s="5">
        <f>IF($B$3="","",CHOOSE(WEEKDAY($B$3+21),"日","月","火","水","木","金","土"))</f>
      </c>
      <c r="AF6" s="5">
        <f>IF($B$3="","",CHOOSE(WEEKDAY($B$3+22),"日","月","火","水","木","金","土"))</f>
      </c>
      <c r="AG6" s="5">
        <f>IF($B$3="","",CHOOSE(WEEKDAY($B$3+23),"日","月","火","水","木","金","土"))</f>
      </c>
      <c r="AH6" s="5">
        <f>IF($B$3="","",CHOOSE(WEEKDAY($B$3+24),"日","月","火","水","木","金","土"))</f>
      </c>
      <c r="AI6" s="5">
        <f>IF($B$3="","",CHOOSE(WEEKDAY($B$3+25),"日","月","火","水","木","金","土"))</f>
      </c>
      <c r="AJ6" s="5">
        <f>IF($B$3="","",CHOOSE(WEEKDAY($B$3+26),"日","月","火","水","木","金","土"))</f>
      </c>
      <c r="AK6" s="5">
        <f>IF($B$3="","",CHOOSE(WEEKDAY($B$3+27),"日","月","火","水","木","金","土"))</f>
      </c>
    </row>
    <row r="7" ht="20" customHeight="1" spans="1:37" x14ac:dyDescent="0.25">
      <c r="A7" s="5"/>
      <c r="B7" s="5"/>
      <c r="C7" s="5"/>
      <c r="D7" s="5"/>
      <c r="E7" s="5"/>
      <c r="F7" s="5"/>
      <c r="G7" s="5"/>
      <c r="H7" s="5"/>
      <c r="I7" s="5"/>
      <c r="J7" s="5">
        <f>IF($B$3="","",IF(NETWORKDAYS($B$3+0,$B$3+0,$B$25:$B$46)=0,"休",""))</f>
      </c>
      <c r="K7" s="5">
        <f>IF($B$3="","",IF(NETWORKDAYS($B$3+1,$B$3+1,$B$25:$B$46)=0,"休",""))</f>
      </c>
      <c r="L7" s="5">
        <f>IF($B$3="","",IF(NETWORKDAYS($B$3+2,$B$3+2,$B$25:$B$46)=0,"休",""))</f>
      </c>
      <c r="M7" s="5">
        <f>IF($B$3="","",IF(NETWORKDAYS($B$3+3,$B$3+3,$B$25:$B$46)=0,"休",""))</f>
      </c>
      <c r="N7" s="5">
        <f>IF($B$3="","",IF(NETWORKDAYS($B$3+4,$B$3+4,$B$25:$B$46)=0,"休",""))</f>
      </c>
      <c r="O7" s="5">
        <f>IF($B$3="","",IF(NETWORKDAYS($B$3+5,$B$3+5,$B$25:$B$46)=0,"休",""))</f>
      </c>
      <c r="P7" s="5">
        <f>IF($B$3="","",IF(NETWORKDAYS($B$3+6,$B$3+6,$B$25:$B$46)=0,"休",""))</f>
      </c>
      <c r="Q7" s="5">
        <f>IF($B$3="","",IF(NETWORKDAYS($B$3+7,$B$3+7,$B$25:$B$46)=0,"休",""))</f>
      </c>
      <c r="R7" s="5">
        <f>IF($B$3="","",IF(NETWORKDAYS($B$3+8,$B$3+8,$B$25:$B$46)=0,"休",""))</f>
      </c>
      <c r="S7" s="5">
        <f>IF($B$3="","",IF(NETWORKDAYS($B$3+9,$B$3+9,$B$25:$B$46)=0,"休",""))</f>
      </c>
      <c r="T7" s="5">
        <f>IF($B$3="","",IF(NETWORKDAYS($B$3+10,$B$3+10,$B$25:$B$46)=0,"休",""))</f>
      </c>
      <c r="U7" s="5">
        <f>IF($B$3="","",IF(NETWORKDAYS($B$3+11,$B$3+11,$B$25:$B$46)=0,"休",""))</f>
      </c>
      <c r="V7" s="5">
        <f>IF($B$3="","",IF(NETWORKDAYS($B$3+12,$B$3+12,$B$25:$B$46)=0,"休",""))</f>
      </c>
      <c r="W7" s="5">
        <f>IF($B$3="","",IF(NETWORKDAYS($B$3+13,$B$3+13,$B$25:$B$46)=0,"休",""))</f>
      </c>
      <c r="X7" s="5">
        <f>IF($B$3="","",IF(NETWORKDAYS($B$3+14,$B$3+14,$B$25:$B$46)=0,"休",""))</f>
      </c>
      <c r="Y7" s="5">
        <f>IF($B$3="","",IF(NETWORKDAYS($B$3+15,$B$3+15,$B$25:$B$46)=0,"休",""))</f>
      </c>
      <c r="Z7" s="5">
        <f>IF($B$3="","",IF(NETWORKDAYS($B$3+16,$B$3+16,$B$25:$B$46)=0,"休",""))</f>
      </c>
      <c r="AA7" s="5">
        <f>IF($B$3="","",IF(NETWORKDAYS($B$3+17,$B$3+17,$B$25:$B$46)=0,"休",""))</f>
      </c>
      <c r="AB7" s="5">
        <f>IF($B$3="","",IF(NETWORKDAYS($B$3+18,$B$3+18,$B$25:$B$46)=0,"休",""))</f>
      </c>
      <c r="AC7" s="5">
        <f>IF($B$3="","",IF(NETWORKDAYS($B$3+19,$B$3+19,$B$25:$B$46)=0,"休",""))</f>
      </c>
      <c r="AD7" s="5">
        <f>IF($B$3="","",IF(NETWORKDAYS($B$3+20,$B$3+20,$B$25:$B$46)=0,"休",""))</f>
      </c>
      <c r="AE7" s="5">
        <f>IF($B$3="","",IF(NETWORKDAYS($B$3+21,$B$3+21,$B$25:$B$46)=0,"休",""))</f>
      </c>
      <c r="AF7" s="5">
        <f>IF($B$3="","",IF(NETWORKDAYS($B$3+22,$B$3+22,$B$25:$B$46)=0,"休",""))</f>
      </c>
      <c r="AG7" s="5">
        <f>IF($B$3="","",IF(NETWORKDAYS($B$3+23,$B$3+23,$B$25:$B$46)=0,"休",""))</f>
      </c>
      <c r="AH7" s="5">
        <f>IF($B$3="","",IF(NETWORKDAYS($B$3+24,$B$3+24,$B$25:$B$46)=0,"休",""))</f>
      </c>
      <c r="AI7" s="5">
        <f>IF($B$3="","",IF(NETWORKDAYS($B$3+25,$B$3+25,$B$25:$B$46)=0,"休",""))</f>
      </c>
      <c r="AJ7" s="5">
        <f>IF($B$3="","",IF(NETWORKDAYS($B$3+26,$B$3+26,$B$25:$B$46)=0,"休",""))</f>
      </c>
      <c r="AK7" s="5">
        <f>IF($B$3="","",IF(NETWORKDAYS($B$3+27,$B$3+27,$B$25:$B$46)=0,"休",""))</f>
      </c>
    </row>
    <row r="8" ht="20" customHeight="1" spans="1:37" x14ac:dyDescent="0.25">
      <c r="A8" s="6">
        <v>1</v>
      </c>
      <c r="B8" s="3"/>
      <c r="C8" s="3"/>
      <c r="D8" s="3"/>
      <c r="E8" s="6"/>
      <c r="F8" s="6">
        <f>IF(OR(D8="",E8=""),"",TEXT(WORKDAY(D8,E8-1,$B$25:$B$46),"m/d"))</f>
      </c>
      <c r="G8" s="3"/>
      <c r="H8" s="7"/>
      <c r="I8" s="6">
        <f>IF(D8="","",IF(N(H8)&gt;=1,"完了",IF(N(H8)&gt;0,"作業中","未着手")))</f>
      </c>
      <c r="J8" s="6">
        <f>IF(AND($D8&lt;&gt;"",$E8&lt;&gt;"",$B$3+0&gt;=$D8,$B$3+0&lt;=WORKDAY($D8,$E8-1,$B$25:$B$46),NETWORKDAYS($B$3+0,$B$3+0,$B$25:$B$46)=1),IF(NETWORKDAYS($D8,$B$3+0,$B$25:$B$46)&lt;=ROUND($E8*N($H8),0),"■","□"),"")</f>
      </c>
      <c r="K8" s="6">
        <f>IF(AND($D8&lt;&gt;"",$E8&lt;&gt;"",$B$3+1&gt;=$D8,$B$3+1&lt;=WORKDAY($D8,$E8-1,$B$25:$B$46),NETWORKDAYS($B$3+1,$B$3+1,$B$25:$B$46)=1),IF(NETWORKDAYS($D8,$B$3+1,$B$25:$B$46)&lt;=ROUND($E8*N($H8),0),"■","□"),"")</f>
      </c>
      <c r="L8" s="6">
        <f>IF(AND($D8&lt;&gt;"",$E8&lt;&gt;"",$B$3+2&gt;=$D8,$B$3+2&lt;=WORKDAY($D8,$E8-1,$B$25:$B$46),NETWORKDAYS($B$3+2,$B$3+2,$B$25:$B$46)=1),IF(NETWORKDAYS($D8,$B$3+2,$B$25:$B$46)&lt;=ROUND($E8*N($H8),0),"■","□"),"")</f>
      </c>
      <c r="M8" s="6">
        <f>IF(AND($D8&lt;&gt;"",$E8&lt;&gt;"",$B$3+3&gt;=$D8,$B$3+3&lt;=WORKDAY($D8,$E8-1,$B$25:$B$46),NETWORKDAYS($B$3+3,$B$3+3,$B$25:$B$46)=1),IF(NETWORKDAYS($D8,$B$3+3,$B$25:$B$46)&lt;=ROUND($E8*N($H8),0),"■","□"),"")</f>
      </c>
      <c r="N8" s="6">
        <f>IF(AND($D8&lt;&gt;"",$E8&lt;&gt;"",$B$3+4&gt;=$D8,$B$3+4&lt;=WORKDAY($D8,$E8-1,$B$25:$B$46),NETWORKDAYS($B$3+4,$B$3+4,$B$25:$B$46)=1),IF(NETWORKDAYS($D8,$B$3+4,$B$25:$B$46)&lt;=ROUND($E8*N($H8),0),"■","□"),"")</f>
      </c>
      <c r="O8" s="6">
        <f>IF(AND($D8&lt;&gt;"",$E8&lt;&gt;"",$B$3+5&gt;=$D8,$B$3+5&lt;=WORKDAY($D8,$E8-1,$B$25:$B$46),NETWORKDAYS($B$3+5,$B$3+5,$B$25:$B$46)=1),IF(NETWORKDAYS($D8,$B$3+5,$B$25:$B$46)&lt;=ROUND($E8*N($H8),0),"■","□"),"")</f>
      </c>
      <c r="P8" s="6">
        <f>IF(AND($D8&lt;&gt;"",$E8&lt;&gt;"",$B$3+6&gt;=$D8,$B$3+6&lt;=WORKDAY($D8,$E8-1,$B$25:$B$46),NETWORKDAYS($B$3+6,$B$3+6,$B$25:$B$46)=1),IF(NETWORKDAYS($D8,$B$3+6,$B$25:$B$46)&lt;=ROUND($E8*N($H8),0),"■","□"),"")</f>
      </c>
      <c r="Q8" s="6">
        <f>IF(AND($D8&lt;&gt;"",$E8&lt;&gt;"",$B$3+7&gt;=$D8,$B$3+7&lt;=WORKDAY($D8,$E8-1,$B$25:$B$46),NETWORKDAYS($B$3+7,$B$3+7,$B$25:$B$46)=1),IF(NETWORKDAYS($D8,$B$3+7,$B$25:$B$46)&lt;=ROUND($E8*N($H8),0),"■","□"),"")</f>
      </c>
      <c r="R8" s="6">
        <f>IF(AND($D8&lt;&gt;"",$E8&lt;&gt;"",$B$3+8&gt;=$D8,$B$3+8&lt;=WORKDAY($D8,$E8-1,$B$25:$B$46),NETWORKDAYS($B$3+8,$B$3+8,$B$25:$B$46)=1),IF(NETWORKDAYS($D8,$B$3+8,$B$25:$B$46)&lt;=ROUND($E8*N($H8),0),"■","□"),"")</f>
      </c>
      <c r="S8" s="6">
        <f>IF(AND($D8&lt;&gt;"",$E8&lt;&gt;"",$B$3+9&gt;=$D8,$B$3+9&lt;=WORKDAY($D8,$E8-1,$B$25:$B$46),NETWORKDAYS($B$3+9,$B$3+9,$B$25:$B$46)=1),IF(NETWORKDAYS($D8,$B$3+9,$B$25:$B$46)&lt;=ROUND($E8*N($H8),0),"■","□"),"")</f>
      </c>
      <c r="T8" s="6">
        <f>IF(AND($D8&lt;&gt;"",$E8&lt;&gt;"",$B$3+10&gt;=$D8,$B$3+10&lt;=WORKDAY($D8,$E8-1,$B$25:$B$46),NETWORKDAYS($B$3+10,$B$3+10,$B$25:$B$46)=1),IF(NETWORKDAYS($D8,$B$3+10,$B$25:$B$46)&lt;=ROUND($E8*N($H8),0),"■","□"),"")</f>
      </c>
      <c r="U8" s="6">
        <f>IF(AND($D8&lt;&gt;"",$E8&lt;&gt;"",$B$3+11&gt;=$D8,$B$3+11&lt;=WORKDAY($D8,$E8-1,$B$25:$B$46),NETWORKDAYS($B$3+11,$B$3+11,$B$25:$B$46)=1),IF(NETWORKDAYS($D8,$B$3+11,$B$25:$B$46)&lt;=ROUND($E8*N($H8),0),"■","□"),"")</f>
      </c>
      <c r="V8" s="6">
        <f>IF(AND($D8&lt;&gt;"",$E8&lt;&gt;"",$B$3+12&gt;=$D8,$B$3+12&lt;=WORKDAY($D8,$E8-1,$B$25:$B$46),NETWORKDAYS($B$3+12,$B$3+12,$B$25:$B$46)=1),IF(NETWORKDAYS($D8,$B$3+12,$B$25:$B$46)&lt;=ROUND($E8*N($H8),0),"■","□"),"")</f>
      </c>
      <c r="W8" s="6">
        <f>IF(AND($D8&lt;&gt;"",$E8&lt;&gt;"",$B$3+13&gt;=$D8,$B$3+13&lt;=WORKDAY($D8,$E8-1,$B$25:$B$46),NETWORKDAYS($B$3+13,$B$3+13,$B$25:$B$46)=1),IF(NETWORKDAYS($D8,$B$3+13,$B$25:$B$46)&lt;=ROUND($E8*N($H8),0),"■","□"),"")</f>
      </c>
      <c r="X8" s="6">
        <f>IF(AND($D8&lt;&gt;"",$E8&lt;&gt;"",$B$3+14&gt;=$D8,$B$3+14&lt;=WORKDAY($D8,$E8-1,$B$25:$B$46),NETWORKDAYS($B$3+14,$B$3+14,$B$25:$B$46)=1),IF(NETWORKDAYS($D8,$B$3+14,$B$25:$B$46)&lt;=ROUND($E8*N($H8),0),"■","□"),"")</f>
      </c>
      <c r="Y8" s="6">
        <f>IF(AND($D8&lt;&gt;"",$E8&lt;&gt;"",$B$3+15&gt;=$D8,$B$3+15&lt;=WORKDAY($D8,$E8-1,$B$25:$B$46),NETWORKDAYS($B$3+15,$B$3+15,$B$25:$B$46)=1),IF(NETWORKDAYS($D8,$B$3+15,$B$25:$B$46)&lt;=ROUND($E8*N($H8),0),"■","□"),"")</f>
      </c>
      <c r="Z8" s="6">
        <f>IF(AND($D8&lt;&gt;"",$E8&lt;&gt;"",$B$3+16&gt;=$D8,$B$3+16&lt;=WORKDAY($D8,$E8-1,$B$25:$B$46),NETWORKDAYS($B$3+16,$B$3+16,$B$25:$B$46)=1),IF(NETWORKDAYS($D8,$B$3+16,$B$25:$B$46)&lt;=ROUND($E8*N($H8),0),"■","□"),"")</f>
      </c>
      <c r="AA8" s="6">
        <f>IF(AND($D8&lt;&gt;"",$E8&lt;&gt;"",$B$3+17&gt;=$D8,$B$3+17&lt;=WORKDAY($D8,$E8-1,$B$25:$B$46),NETWORKDAYS($B$3+17,$B$3+17,$B$25:$B$46)=1),IF(NETWORKDAYS($D8,$B$3+17,$B$25:$B$46)&lt;=ROUND($E8*N($H8),0),"■","□"),"")</f>
      </c>
      <c r="AB8" s="6">
        <f>IF(AND($D8&lt;&gt;"",$E8&lt;&gt;"",$B$3+18&gt;=$D8,$B$3+18&lt;=WORKDAY($D8,$E8-1,$B$25:$B$46),NETWORKDAYS($B$3+18,$B$3+18,$B$25:$B$46)=1),IF(NETWORKDAYS($D8,$B$3+18,$B$25:$B$46)&lt;=ROUND($E8*N($H8),0),"■","□"),"")</f>
      </c>
      <c r="AC8" s="6">
        <f>IF(AND($D8&lt;&gt;"",$E8&lt;&gt;"",$B$3+19&gt;=$D8,$B$3+19&lt;=WORKDAY($D8,$E8-1,$B$25:$B$46),NETWORKDAYS($B$3+19,$B$3+19,$B$25:$B$46)=1),IF(NETWORKDAYS($D8,$B$3+19,$B$25:$B$46)&lt;=ROUND($E8*N($H8),0),"■","□"),"")</f>
      </c>
      <c r="AD8" s="6">
        <f>IF(AND($D8&lt;&gt;"",$E8&lt;&gt;"",$B$3+20&gt;=$D8,$B$3+20&lt;=WORKDAY($D8,$E8-1,$B$25:$B$46),NETWORKDAYS($B$3+20,$B$3+20,$B$25:$B$46)=1),IF(NETWORKDAYS($D8,$B$3+20,$B$25:$B$46)&lt;=ROUND($E8*N($H8),0),"■","□"),"")</f>
      </c>
      <c r="AE8" s="6">
        <f>IF(AND($D8&lt;&gt;"",$E8&lt;&gt;"",$B$3+21&gt;=$D8,$B$3+21&lt;=WORKDAY($D8,$E8-1,$B$25:$B$46),NETWORKDAYS($B$3+21,$B$3+21,$B$25:$B$46)=1),IF(NETWORKDAYS($D8,$B$3+21,$B$25:$B$46)&lt;=ROUND($E8*N($H8),0),"■","□"),"")</f>
      </c>
      <c r="AF8" s="6">
        <f>IF(AND($D8&lt;&gt;"",$E8&lt;&gt;"",$B$3+22&gt;=$D8,$B$3+22&lt;=WORKDAY($D8,$E8-1,$B$25:$B$46),NETWORKDAYS($B$3+22,$B$3+22,$B$25:$B$46)=1),IF(NETWORKDAYS($D8,$B$3+22,$B$25:$B$46)&lt;=ROUND($E8*N($H8),0),"■","□"),"")</f>
      </c>
      <c r="AG8" s="6">
        <f>IF(AND($D8&lt;&gt;"",$E8&lt;&gt;"",$B$3+23&gt;=$D8,$B$3+23&lt;=WORKDAY($D8,$E8-1,$B$25:$B$46),NETWORKDAYS($B$3+23,$B$3+23,$B$25:$B$46)=1),IF(NETWORKDAYS($D8,$B$3+23,$B$25:$B$46)&lt;=ROUND($E8*N($H8),0),"■","□"),"")</f>
      </c>
      <c r="AH8" s="6">
        <f>IF(AND($D8&lt;&gt;"",$E8&lt;&gt;"",$B$3+24&gt;=$D8,$B$3+24&lt;=WORKDAY($D8,$E8-1,$B$25:$B$46),NETWORKDAYS($B$3+24,$B$3+24,$B$25:$B$46)=1),IF(NETWORKDAYS($D8,$B$3+24,$B$25:$B$46)&lt;=ROUND($E8*N($H8),0),"■","□"),"")</f>
      </c>
      <c r="AI8" s="6">
        <f>IF(AND($D8&lt;&gt;"",$E8&lt;&gt;"",$B$3+25&gt;=$D8,$B$3+25&lt;=WORKDAY($D8,$E8-1,$B$25:$B$46),NETWORKDAYS($B$3+25,$B$3+25,$B$25:$B$46)=1),IF(NETWORKDAYS($D8,$B$3+25,$B$25:$B$46)&lt;=ROUND($E8*N($H8),0),"■","□"),"")</f>
      </c>
      <c r="AJ8" s="6">
        <f>IF(AND($D8&lt;&gt;"",$E8&lt;&gt;"",$B$3+26&gt;=$D8,$B$3+26&lt;=WORKDAY($D8,$E8-1,$B$25:$B$46),NETWORKDAYS($B$3+26,$B$3+26,$B$25:$B$46)=1),IF(NETWORKDAYS($D8,$B$3+26,$B$25:$B$46)&lt;=ROUND($E8*N($H8),0),"■","□"),"")</f>
      </c>
      <c r="AK8" s="6">
        <f>IF(AND($D8&lt;&gt;"",$E8&lt;&gt;"",$B$3+27&gt;=$D8,$B$3+27&lt;=WORKDAY($D8,$E8-1,$B$25:$B$46),NETWORKDAYS($B$3+27,$B$3+27,$B$25:$B$46)=1),IF(NETWORKDAYS($D8,$B$3+27,$B$25:$B$46)&lt;=ROUND($E8*N($H8),0),"■","□"),"")</f>
      </c>
    </row>
    <row r="9" ht="20" customHeight="1" spans="1:37" x14ac:dyDescent="0.25">
      <c r="A9" s="6">
        <v>2</v>
      </c>
      <c r="B9" s="3"/>
      <c r="C9" s="3"/>
      <c r="D9" s="3"/>
      <c r="E9" s="6"/>
      <c r="F9" s="6">
        <f>IF(OR(D9="",E9=""),"",TEXT(WORKDAY(D9,E9-1,$B$25:$B$46),"m/d"))</f>
      </c>
      <c r="G9" s="3"/>
      <c r="H9" s="7"/>
      <c r="I9" s="6">
        <f>IF(D9="","",IF(N(H9)&gt;=1,"完了",IF(N(H9)&gt;0,"作業中","未着手")))</f>
      </c>
      <c r="J9" s="6">
        <f>IF(AND($D9&lt;&gt;"",$E9&lt;&gt;"",$B$3+0&gt;=$D9,$B$3+0&lt;=WORKDAY($D9,$E9-1,$B$25:$B$46),NETWORKDAYS($B$3+0,$B$3+0,$B$25:$B$46)=1),IF(NETWORKDAYS($D9,$B$3+0,$B$25:$B$46)&lt;=ROUND($E9*N($H9),0),"■","□"),"")</f>
      </c>
      <c r="K9" s="6">
        <f>IF(AND($D9&lt;&gt;"",$E9&lt;&gt;"",$B$3+1&gt;=$D9,$B$3+1&lt;=WORKDAY($D9,$E9-1,$B$25:$B$46),NETWORKDAYS($B$3+1,$B$3+1,$B$25:$B$46)=1),IF(NETWORKDAYS($D9,$B$3+1,$B$25:$B$46)&lt;=ROUND($E9*N($H9),0),"■","□"),"")</f>
      </c>
      <c r="L9" s="6">
        <f>IF(AND($D9&lt;&gt;"",$E9&lt;&gt;"",$B$3+2&gt;=$D9,$B$3+2&lt;=WORKDAY($D9,$E9-1,$B$25:$B$46),NETWORKDAYS($B$3+2,$B$3+2,$B$25:$B$46)=1),IF(NETWORKDAYS($D9,$B$3+2,$B$25:$B$46)&lt;=ROUND($E9*N($H9),0),"■","□"),"")</f>
      </c>
      <c r="M9" s="6">
        <f>IF(AND($D9&lt;&gt;"",$E9&lt;&gt;"",$B$3+3&gt;=$D9,$B$3+3&lt;=WORKDAY($D9,$E9-1,$B$25:$B$46),NETWORKDAYS($B$3+3,$B$3+3,$B$25:$B$46)=1),IF(NETWORKDAYS($D9,$B$3+3,$B$25:$B$46)&lt;=ROUND($E9*N($H9),0),"■","□"),"")</f>
      </c>
      <c r="N9" s="6">
        <f>IF(AND($D9&lt;&gt;"",$E9&lt;&gt;"",$B$3+4&gt;=$D9,$B$3+4&lt;=WORKDAY($D9,$E9-1,$B$25:$B$46),NETWORKDAYS($B$3+4,$B$3+4,$B$25:$B$46)=1),IF(NETWORKDAYS($D9,$B$3+4,$B$25:$B$46)&lt;=ROUND($E9*N($H9),0),"■","□"),"")</f>
      </c>
      <c r="O9" s="6">
        <f>IF(AND($D9&lt;&gt;"",$E9&lt;&gt;"",$B$3+5&gt;=$D9,$B$3+5&lt;=WORKDAY($D9,$E9-1,$B$25:$B$46),NETWORKDAYS($B$3+5,$B$3+5,$B$25:$B$46)=1),IF(NETWORKDAYS($D9,$B$3+5,$B$25:$B$46)&lt;=ROUND($E9*N($H9),0),"■","□"),"")</f>
      </c>
      <c r="P9" s="6">
        <f>IF(AND($D9&lt;&gt;"",$E9&lt;&gt;"",$B$3+6&gt;=$D9,$B$3+6&lt;=WORKDAY($D9,$E9-1,$B$25:$B$46),NETWORKDAYS($B$3+6,$B$3+6,$B$25:$B$46)=1),IF(NETWORKDAYS($D9,$B$3+6,$B$25:$B$46)&lt;=ROUND($E9*N($H9),0),"■","□"),"")</f>
      </c>
      <c r="Q9" s="6">
        <f>IF(AND($D9&lt;&gt;"",$E9&lt;&gt;"",$B$3+7&gt;=$D9,$B$3+7&lt;=WORKDAY($D9,$E9-1,$B$25:$B$46),NETWORKDAYS($B$3+7,$B$3+7,$B$25:$B$46)=1),IF(NETWORKDAYS($D9,$B$3+7,$B$25:$B$46)&lt;=ROUND($E9*N($H9),0),"■","□"),"")</f>
      </c>
      <c r="R9" s="6">
        <f>IF(AND($D9&lt;&gt;"",$E9&lt;&gt;"",$B$3+8&gt;=$D9,$B$3+8&lt;=WORKDAY($D9,$E9-1,$B$25:$B$46),NETWORKDAYS($B$3+8,$B$3+8,$B$25:$B$46)=1),IF(NETWORKDAYS($D9,$B$3+8,$B$25:$B$46)&lt;=ROUND($E9*N($H9),0),"■","□"),"")</f>
      </c>
      <c r="S9" s="6">
        <f>IF(AND($D9&lt;&gt;"",$E9&lt;&gt;"",$B$3+9&gt;=$D9,$B$3+9&lt;=WORKDAY($D9,$E9-1,$B$25:$B$46),NETWORKDAYS($B$3+9,$B$3+9,$B$25:$B$46)=1),IF(NETWORKDAYS($D9,$B$3+9,$B$25:$B$46)&lt;=ROUND($E9*N($H9),0),"■","□"),"")</f>
      </c>
      <c r="T9" s="6">
        <f>IF(AND($D9&lt;&gt;"",$E9&lt;&gt;"",$B$3+10&gt;=$D9,$B$3+10&lt;=WORKDAY($D9,$E9-1,$B$25:$B$46),NETWORKDAYS($B$3+10,$B$3+10,$B$25:$B$46)=1),IF(NETWORKDAYS($D9,$B$3+10,$B$25:$B$46)&lt;=ROUND($E9*N($H9),0),"■","□"),"")</f>
      </c>
      <c r="U9" s="6">
        <f>IF(AND($D9&lt;&gt;"",$E9&lt;&gt;"",$B$3+11&gt;=$D9,$B$3+11&lt;=WORKDAY($D9,$E9-1,$B$25:$B$46),NETWORKDAYS($B$3+11,$B$3+11,$B$25:$B$46)=1),IF(NETWORKDAYS($D9,$B$3+11,$B$25:$B$46)&lt;=ROUND($E9*N($H9),0),"■","□"),"")</f>
      </c>
      <c r="V9" s="6">
        <f>IF(AND($D9&lt;&gt;"",$E9&lt;&gt;"",$B$3+12&gt;=$D9,$B$3+12&lt;=WORKDAY($D9,$E9-1,$B$25:$B$46),NETWORKDAYS($B$3+12,$B$3+12,$B$25:$B$46)=1),IF(NETWORKDAYS($D9,$B$3+12,$B$25:$B$46)&lt;=ROUND($E9*N($H9),0),"■","□"),"")</f>
      </c>
      <c r="W9" s="6">
        <f>IF(AND($D9&lt;&gt;"",$E9&lt;&gt;"",$B$3+13&gt;=$D9,$B$3+13&lt;=WORKDAY($D9,$E9-1,$B$25:$B$46),NETWORKDAYS($B$3+13,$B$3+13,$B$25:$B$46)=1),IF(NETWORKDAYS($D9,$B$3+13,$B$25:$B$46)&lt;=ROUND($E9*N($H9),0),"■","□"),"")</f>
      </c>
      <c r="X9" s="6">
        <f>IF(AND($D9&lt;&gt;"",$E9&lt;&gt;"",$B$3+14&gt;=$D9,$B$3+14&lt;=WORKDAY($D9,$E9-1,$B$25:$B$46),NETWORKDAYS($B$3+14,$B$3+14,$B$25:$B$46)=1),IF(NETWORKDAYS($D9,$B$3+14,$B$25:$B$46)&lt;=ROUND($E9*N($H9),0),"■","□"),"")</f>
      </c>
      <c r="Y9" s="6">
        <f>IF(AND($D9&lt;&gt;"",$E9&lt;&gt;"",$B$3+15&gt;=$D9,$B$3+15&lt;=WORKDAY($D9,$E9-1,$B$25:$B$46),NETWORKDAYS($B$3+15,$B$3+15,$B$25:$B$46)=1),IF(NETWORKDAYS($D9,$B$3+15,$B$25:$B$46)&lt;=ROUND($E9*N($H9),0),"■","□"),"")</f>
      </c>
      <c r="Z9" s="6">
        <f>IF(AND($D9&lt;&gt;"",$E9&lt;&gt;"",$B$3+16&gt;=$D9,$B$3+16&lt;=WORKDAY($D9,$E9-1,$B$25:$B$46),NETWORKDAYS($B$3+16,$B$3+16,$B$25:$B$46)=1),IF(NETWORKDAYS($D9,$B$3+16,$B$25:$B$46)&lt;=ROUND($E9*N($H9),0),"■","□"),"")</f>
      </c>
      <c r="AA9" s="6">
        <f>IF(AND($D9&lt;&gt;"",$E9&lt;&gt;"",$B$3+17&gt;=$D9,$B$3+17&lt;=WORKDAY($D9,$E9-1,$B$25:$B$46),NETWORKDAYS($B$3+17,$B$3+17,$B$25:$B$46)=1),IF(NETWORKDAYS($D9,$B$3+17,$B$25:$B$46)&lt;=ROUND($E9*N($H9),0),"■","□"),"")</f>
      </c>
      <c r="AB9" s="6">
        <f>IF(AND($D9&lt;&gt;"",$E9&lt;&gt;"",$B$3+18&gt;=$D9,$B$3+18&lt;=WORKDAY($D9,$E9-1,$B$25:$B$46),NETWORKDAYS($B$3+18,$B$3+18,$B$25:$B$46)=1),IF(NETWORKDAYS($D9,$B$3+18,$B$25:$B$46)&lt;=ROUND($E9*N($H9),0),"■","□"),"")</f>
      </c>
      <c r="AC9" s="6">
        <f>IF(AND($D9&lt;&gt;"",$E9&lt;&gt;"",$B$3+19&gt;=$D9,$B$3+19&lt;=WORKDAY($D9,$E9-1,$B$25:$B$46),NETWORKDAYS($B$3+19,$B$3+19,$B$25:$B$46)=1),IF(NETWORKDAYS($D9,$B$3+19,$B$25:$B$46)&lt;=ROUND($E9*N($H9),0),"■","□"),"")</f>
      </c>
      <c r="AD9" s="6">
        <f>IF(AND($D9&lt;&gt;"",$E9&lt;&gt;"",$B$3+20&gt;=$D9,$B$3+20&lt;=WORKDAY($D9,$E9-1,$B$25:$B$46),NETWORKDAYS($B$3+20,$B$3+20,$B$25:$B$46)=1),IF(NETWORKDAYS($D9,$B$3+20,$B$25:$B$46)&lt;=ROUND($E9*N($H9),0),"■","□"),"")</f>
      </c>
      <c r="AE9" s="6">
        <f>IF(AND($D9&lt;&gt;"",$E9&lt;&gt;"",$B$3+21&gt;=$D9,$B$3+21&lt;=WORKDAY($D9,$E9-1,$B$25:$B$46),NETWORKDAYS($B$3+21,$B$3+21,$B$25:$B$46)=1),IF(NETWORKDAYS($D9,$B$3+21,$B$25:$B$46)&lt;=ROUND($E9*N($H9),0),"■","□"),"")</f>
      </c>
      <c r="AF9" s="6">
        <f>IF(AND($D9&lt;&gt;"",$E9&lt;&gt;"",$B$3+22&gt;=$D9,$B$3+22&lt;=WORKDAY($D9,$E9-1,$B$25:$B$46),NETWORKDAYS($B$3+22,$B$3+22,$B$25:$B$46)=1),IF(NETWORKDAYS($D9,$B$3+22,$B$25:$B$46)&lt;=ROUND($E9*N($H9),0),"■","□"),"")</f>
      </c>
      <c r="AG9" s="6">
        <f>IF(AND($D9&lt;&gt;"",$E9&lt;&gt;"",$B$3+23&gt;=$D9,$B$3+23&lt;=WORKDAY($D9,$E9-1,$B$25:$B$46),NETWORKDAYS($B$3+23,$B$3+23,$B$25:$B$46)=1),IF(NETWORKDAYS($D9,$B$3+23,$B$25:$B$46)&lt;=ROUND($E9*N($H9),0),"■","□"),"")</f>
      </c>
      <c r="AH9" s="6">
        <f>IF(AND($D9&lt;&gt;"",$E9&lt;&gt;"",$B$3+24&gt;=$D9,$B$3+24&lt;=WORKDAY($D9,$E9-1,$B$25:$B$46),NETWORKDAYS($B$3+24,$B$3+24,$B$25:$B$46)=1),IF(NETWORKDAYS($D9,$B$3+24,$B$25:$B$46)&lt;=ROUND($E9*N($H9),0),"■","□"),"")</f>
      </c>
      <c r="AI9" s="6">
        <f>IF(AND($D9&lt;&gt;"",$E9&lt;&gt;"",$B$3+25&gt;=$D9,$B$3+25&lt;=WORKDAY($D9,$E9-1,$B$25:$B$46),NETWORKDAYS($B$3+25,$B$3+25,$B$25:$B$46)=1),IF(NETWORKDAYS($D9,$B$3+25,$B$25:$B$46)&lt;=ROUND($E9*N($H9),0),"■","□"),"")</f>
      </c>
      <c r="AJ9" s="6">
        <f>IF(AND($D9&lt;&gt;"",$E9&lt;&gt;"",$B$3+26&gt;=$D9,$B$3+26&lt;=WORKDAY($D9,$E9-1,$B$25:$B$46),NETWORKDAYS($B$3+26,$B$3+26,$B$25:$B$46)=1),IF(NETWORKDAYS($D9,$B$3+26,$B$25:$B$46)&lt;=ROUND($E9*N($H9),0),"■","□"),"")</f>
      </c>
      <c r="AK9" s="6">
        <f>IF(AND($D9&lt;&gt;"",$E9&lt;&gt;"",$B$3+27&gt;=$D9,$B$3+27&lt;=WORKDAY($D9,$E9-1,$B$25:$B$46),NETWORKDAYS($B$3+27,$B$3+27,$B$25:$B$46)=1),IF(NETWORKDAYS($D9,$B$3+27,$B$25:$B$46)&lt;=ROUND($E9*N($H9),0),"■","□"),"")</f>
      </c>
    </row>
    <row r="10" ht="20" customHeight="1" spans="1:37" x14ac:dyDescent="0.25">
      <c r="A10" s="6">
        <v>3</v>
      </c>
      <c r="B10" s="3"/>
      <c r="C10" s="3"/>
      <c r="D10" s="3"/>
      <c r="E10" s="6"/>
      <c r="F10" s="6">
        <f>IF(OR(D10="",E10=""),"",TEXT(WORKDAY(D10,E10-1,$B$25:$B$46),"m/d"))</f>
      </c>
      <c r="G10" s="3"/>
      <c r="H10" s="7"/>
      <c r="I10" s="6">
        <f>IF(D10="","",IF(N(H10)&gt;=1,"完了",IF(N(H10)&gt;0,"作業中","未着手")))</f>
      </c>
      <c r="J10" s="6">
        <f>IF(AND($D10&lt;&gt;"",$E10&lt;&gt;"",$B$3+0&gt;=$D10,$B$3+0&lt;=WORKDAY($D10,$E10-1,$B$25:$B$46),NETWORKDAYS($B$3+0,$B$3+0,$B$25:$B$46)=1),IF(NETWORKDAYS($D10,$B$3+0,$B$25:$B$46)&lt;=ROUND($E10*N($H10),0),"■","□"),"")</f>
      </c>
      <c r="K10" s="6">
        <f>IF(AND($D10&lt;&gt;"",$E10&lt;&gt;"",$B$3+1&gt;=$D10,$B$3+1&lt;=WORKDAY($D10,$E10-1,$B$25:$B$46),NETWORKDAYS($B$3+1,$B$3+1,$B$25:$B$46)=1),IF(NETWORKDAYS($D10,$B$3+1,$B$25:$B$46)&lt;=ROUND($E10*N($H10),0),"■","□"),"")</f>
      </c>
      <c r="L10" s="6">
        <f>IF(AND($D10&lt;&gt;"",$E10&lt;&gt;"",$B$3+2&gt;=$D10,$B$3+2&lt;=WORKDAY($D10,$E10-1,$B$25:$B$46),NETWORKDAYS($B$3+2,$B$3+2,$B$25:$B$46)=1),IF(NETWORKDAYS($D10,$B$3+2,$B$25:$B$46)&lt;=ROUND($E10*N($H10),0),"■","□"),"")</f>
      </c>
      <c r="M10" s="6">
        <f>IF(AND($D10&lt;&gt;"",$E10&lt;&gt;"",$B$3+3&gt;=$D10,$B$3+3&lt;=WORKDAY($D10,$E10-1,$B$25:$B$46),NETWORKDAYS($B$3+3,$B$3+3,$B$25:$B$46)=1),IF(NETWORKDAYS($D10,$B$3+3,$B$25:$B$46)&lt;=ROUND($E10*N($H10),0),"■","□"),"")</f>
      </c>
      <c r="N10" s="6">
        <f>IF(AND($D10&lt;&gt;"",$E10&lt;&gt;"",$B$3+4&gt;=$D10,$B$3+4&lt;=WORKDAY($D10,$E10-1,$B$25:$B$46),NETWORKDAYS($B$3+4,$B$3+4,$B$25:$B$46)=1),IF(NETWORKDAYS($D10,$B$3+4,$B$25:$B$46)&lt;=ROUND($E10*N($H10),0),"■","□"),"")</f>
      </c>
      <c r="O10" s="6">
        <f>IF(AND($D10&lt;&gt;"",$E10&lt;&gt;"",$B$3+5&gt;=$D10,$B$3+5&lt;=WORKDAY($D10,$E10-1,$B$25:$B$46),NETWORKDAYS($B$3+5,$B$3+5,$B$25:$B$46)=1),IF(NETWORKDAYS($D10,$B$3+5,$B$25:$B$46)&lt;=ROUND($E10*N($H10),0),"■","□"),"")</f>
      </c>
      <c r="P10" s="6">
        <f>IF(AND($D10&lt;&gt;"",$E10&lt;&gt;"",$B$3+6&gt;=$D10,$B$3+6&lt;=WORKDAY($D10,$E10-1,$B$25:$B$46),NETWORKDAYS($B$3+6,$B$3+6,$B$25:$B$46)=1),IF(NETWORKDAYS($D10,$B$3+6,$B$25:$B$46)&lt;=ROUND($E10*N($H10),0),"■","□"),"")</f>
      </c>
      <c r="Q10" s="6">
        <f>IF(AND($D10&lt;&gt;"",$E10&lt;&gt;"",$B$3+7&gt;=$D10,$B$3+7&lt;=WORKDAY($D10,$E10-1,$B$25:$B$46),NETWORKDAYS($B$3+7,$B$3+7,$B$25:$B$46)=1),IF(NETWORKDAYS($D10,$B$3+7,$B$25:$B$46)&lt;=ROUND($E10*N($H10),0),"■","□"),"")</f>
      </c>
      <c r="R10" s="6">
        <f>IF(AND($D10&lt;&gt;"",$E10&lt;&gt;"",$B$3+8&gt;=$D10,$B$3+8&lt;=WORKDAY($D10,$E10-1,$B$25:$B$46),NETWORKDAYS($B$3+8,$B$3+8,$B$25:$B$46)=1),IF(NETWORKDAYS($D10,$B$3+8,$B$25:$B$46)&lt;=ROUND($E10*N($H10),0),"■","□"),"")</f>
      </c>
      <c r="S10" s="6">
        <f>IF(AND($D10&lt;&gt;"",$E10&lt;&gt;"",$B$3+9&gt;=$D10,$B$3+9&lt;=WORKDAY($D10,$E10-1,$B$25:$B$46),NETWORKDAYS($B$3+9,$B$3+9,$B$25:$B$46)=1),IF(NETWORKDAYS($D10,$B$3+9,$B$25:$B$46)&lt;=ROUND($E10*N($H10),0),"■","□"),"")</f>
      </c>
      <c r="T10" s="6">
        <f>IF(AND($D10&lt;&gt;"",$E10&lt;&gt;"",$B$3+10&gt;=$D10,$B$3+10&lt;=WORKDAY($D10,$E10-1,$B$25:$B$46),NETWORKDAYS($B$3+10,$B$3+10,$B$25:$B$46)=1),IF(NETWORKDAYS($D10,$B$3+10,$B$25:$B$46)&lt;=ROUND($E10*N($H10),0),"■","□"),"")</f>
      </c>
      <c r="U10" s="6">
        <f>IF(AND($D10&lt;&gt;"",$E10&lt;&gt;"",$B$3+11&gt;=$D10,$B$3+11&lt;=WORKDAY($D10,$E10-1,$B$25:$B$46),NETWORKDAYS($B$3+11,$B$3+11,$B$25:$B$46)=1),IF(NETWORKDAYS($D10,$B$3+11,$B$25:$B$46)&lt;=ROUND($E10*N($H10),0),"■","□"),"")</f>
      </c>
      <c r="V10" s="6">
        <f>IF(AND($D10&lt;&gt;"",$E10&lt;&gt;"",$B$3+12&gt;=$D10,$B$3+12&lt;=WORKDAY($D10,$E10-1,$B$25:$B$46),NETWORKDAYS($B$3+12,$B$3+12,$B$25:$B$46)=1),IF(NETWORKDAYS($D10,$B$3+12,$B$25:$B$46)&lt;=ROUND($E10*N($H10),0),"■","□"),"")</f>
      </c>
      <c r="W10" s="6">
        <f>IF(AND($D10&lt;&gt;"",$E10&lt;&gt;"",$B$3+13&gt;=$D10,$B$3+13&lt;=WORKDAY($D10,$E10-1,$B$25:$B$46),NETWORKDAYS($B$3+13,$B$3+13,$B$25:$B$46)=1),IF(NETWORKDAYS($D10,$B$3+13,$B$25:$B$46)&lt;=ROUND($E10*N($H10),0),"■","□"),"")</f>
      </c>
      <c r="X10" s="6">
        <f>IF(AND($D10&lt;&gt;"",$E10&lt;&gt;"",$B$3+14&gt;=$D10,$B$3+14&lt;=WORKDAY($D10,$E10-1,$B$25:$B$46),NETWORKDAYS($B$3+14,$B$3+14,$B$25:$B$46)=1),IF(NETWORKDAYS($D10,$B$3+14,$B$25:$B$46)&lt;=ROUND($E10*N($H10),0),"■","□"),"")</f>
      </c>
      <c r="Y10" s="6">
        <f>IF(AND($D10&lt;&gt;"",$E10&lt;&gt;"",$B$3+15&gt;=$D10,$B$3+15&lt;=WORKDAY($D10,$E10-1,$B$25:$B$46),NETWORKDAYS($B$3+15,$B$3+15,$B$25:$B$46)=1),IF(NETWORKDAYS($D10,$B$3+15,$B$25:$B$46)&lt;=ROUND($E10*N($H10),0),"■","□"),"")</f>
      </c>
      <c r="Z10" s="6">
        <f>IF(AND($D10&lt;&gt;"",$E10&lt;&gt;"",$B$3+16&gt;=$D10,$B$3+16&lt;=WORKDAY($D10,$E10-1,$B$25:$B$46),NETWORKDAYS($B$3+16,$B$3+16,$B$25:$B$46)=1),IF(NETWORKDAYS($D10,$B$3+16,$B$25:$B$46)&lt;=ROUND($E10*N($H10),0),"■","□"),"")</f>
      </c>
      <c r="AA10" s="6">
        <f>IF(AND($D10&lt;&gt;"",$E10&lt;&gt;"",$B$3+17&gt;=$D10,$B$3+17&lt;=WORKDAY($D10,$E10-1,$B$25:$B$46),NETWORKDAYS($B$3+17,$B$3+17,$B$25:$B$46)=1),IF(NETWORKDAYS($D10,$B$3+17,$B$25:$B$46)&lt;=ROUND($E10*N($H10),0),"■","□"),"")</f>
      </c>
      <c r="AB10" s="6">
        <f>IF(AND($D10&lt;&gt;"",$E10&lt;&gt;"",$B$3+18&gt;=$D10,$B$3+18&lt;=WORKDAY($D10,$E10-1,$B$25:$B$46),NETWORKDAYS($B$3+18,$B$3+18,$B$25:$B$46)=1),IF(NETWORKDAYS($D10,$B$3+18,$B$25:$B$46)&lt;=ROUND($E10*N($H10),0),"■","□"),"")</f>
      </c>
      <c r="AC10" s="6">
        <f>IF(AND($D10&lt;&gt;"",$E10&lt;&gt;"",$B$3+19&gt;=$D10,$B$3+19&lt;=WORKDAY($D10,$E10-1,$B$25:$B$46),NETWORKDAYS($B$3+19,$B$3+19,$B$25:$B$46)=1),IF(NETWORKDAYS($D10,$B$3+19,$B$25:$B$46)&lt;=ROUND($E10*N($H10),0),"■","□"),"")</f>
      </c>
      <c r="AD10" s="6">
        <f>IF(AND($D10&lt;&gt;"",$E10&lt;&gt;"",$B$3+20&gt;=$D10,$B$3+20&lt;=WORKDAY($D10,$E10-1,$B$25:$B$46),NETWORKDAYS($B$3+20,$B$3+20,$B$25:$B$46)=1),IF(NETWORKDAYS($D10,$B$3+20,$B$25:$B$46)&lt;=ROUND($E10*N($H10),0),"■","□"),"")</f>
      </c>
      <c r="AE10" s="6">
        <f>IF(AND($D10&lt;&gt;"",$E10&lt;&gt;"",$B$3+21&gt;=$D10,$B$3+21&lt;=WORKDAY($D10,$E10-1,$B$25:$B$46),NETWORKDAYS($B$3+21,$B$3+21,$B$25:$B$46)=1),IF(NETWORKDAYS($D10,$B$3+21,$B$25:$B$46)&lt;=ROUND($E10*N($H10),0),"■","□"),"")</f>
      </c>
      <c r="AF10" s="6">
        <f>IF(AND($D10&lt;&gt;"",$E10&lt;&gt;"",$B$3+22&gt;=$D10,$B$3+22&lt;=WORKDAY($D10,$E10-1,$B$25:$B$46),NETWORKDAYS($B$3+22,$B$3+22,$B$25:$B$46)=1),IF(NETWORKDAYS($D10,$B$3+22,$B$25:$B$46)&lt;=ROUND($E10*N($H10),0),"■","□"),"")</f>
      </c>
      <c r="AG10" s="6">
        <f>IF(AND($D10&lt;&gt;"",$E10&lt;&gt;"",$B$3+23&gt;=$D10,$B$3+23&lt;=WORKDAY($D10,$E10-1,$B$25:$B$46),NETWORKDAYS($B$3+23,$B$3+23,$B$25:$B$46)=1),IF(NETWORKDAYS($D10,$B$3+23,$B$25:$B$46)&lt;=ROUND($E10*N($H10),0),"■","□"),"")</f>
      </c>
      <c r="AH10" s="6">
        <f>IF(AND($D10&lt;&gt;"",$E10&lt;&gt;"",$B$3+24&gt;=$D10,$B$3+24&lt;=WORKDAY($D10,$E10-1,$B$25:$B$46),NETWORKDAYS($B$3+24,$B$3+24,$B$25:$B$46)=1),IF(NETWORKDAYS($D10,$B$3+24,$B$25:$B$46)&lt;=ROUND($E10*N($H10),0),"■","□"),"")</f>
      </c>
      <c r="AI10" s="6">
        <f>IF(AND($D10&lt;&gt;"",$E10&lt;&gt;"",$B$3+25&gt;=$D10,$B$3+25&lt;=WORKDAY($D10,$E10-1,$B$25:$B$46),NETWORKDAYS($B$3+25,$B$3+25,$B$25:$B$46)=1),IF(NETWORKDAYS($D10,$B$3+25,$B$25:$B$46)&lt;=ROUND($E10*N($H10),0),"■","□"),"")</f>
      </c>
      <c r="AJ10" s="6">
        <f>IF(AND($D10&lt;&gt;"",$E10&lt;&gt;"",$B$3+26&gt;=$D10,$B$3+26&lt;=WORKDAY($D10,$E10-1,$B$25:$B$46),NETWORKDAYS($B$3+26,$B$3+26,$B$25:$B$46)=1),IF(NETWORKDAYS($D10,$B$3+26,$B$25:$B$46)&lt;=ROUND($E10*N($H10),0),"■","□"),"")</f>
      </c>
      <c r="AK10" s="6">
        <f>IF(AND($D10&lt;&gt;"",$E10&lt;&gt;"",$B$3+27&gt;=$D10,$B$3+27&lt;=WORKDAY($D10,$E10-1,$B$25:$B$46),NETWORKDAYS($B$3+27,$B$3+27,$B$25:$B$46)=1),IF(NETWORKDAYS($D10,$B$3+27,$B$25:$B$46)&lt;=ROUND($E10*N($H10),0),"■","□"),"")</f>
      </c>
    </row>
    <row r="11" ht="20" customHeight="1" spans="1:37" x14ac:dyDescent="0.25">
      <c r="A11" s="6">
        <v>4</v>
      </c>
      <c r="B11" s="3"/>
      <c r="C11" s="3"/>
      <c r="D11" s="3"/>
      <c r="E11" s="6"/>
      <c r="F11" s="6">
        <f>IF(OR(D11="",E11=""),"",TEXT(WORKDAY(D11,E11-1,$B$25:$B$46),"m/d"))</f>
      </c>
      <c r="G11" s="3"/>
      <c r="H11" s="7"/>
      <c r="I11" s="6">
        <f>IF(D11="","",IF(N(H11)&gt;=1,"完了",IF(N(H11)&gt;0,"作業中","未着手")))</f>
      </c>
      <c r="J11" s="6">
        <f>IF(AND($D11&lt;&gt;"",$E11&lt;&gt;"",$B$3+0&gt;=$D11,$B$3+0&lt;=WORKDAY($D11,$E11-1,$B$25:$B$46),NETWORKDAYS($B$3+0,$B$3+0,$B$25:$B$46)=1),IF(NETWORKDAYS($D11,$B$3+0,$B$25:$B$46)&lt;=ROUND($E11*N($H11),0),"■","□"),"")</f>
      </c>
      <c r="K11" s="6">
        <f>IF(AND($D11&lt;&gt;"",$E11&lt;&gt;"",$B$3+1&gt;=$D11,$B$3+1&lt;=WORKDAY($D11,$E11-1,$B$25:$B$46),NETWORKDAYS($B$3+1,$B$3+1,$B$25:$B$46)=1),IF(NETWORKDAYS($D11,$B$3+1,$B$25:$B$46)&lt;=ROUND($E11*N($H11),0),"■","□"),"")</f>
      </c>
      <c r="L11" s="6">
        <f>IF(AND($D11&lt;&gt;"",$E11&lt;&gt;"",$B$3+2&gt;=$D11,$B$3+2&lt;=WORKDAY($D11,$E11-1,$B$25:$B$46),NETWORKDAYS($B$3+2,$B$3+2,$B$25:$B$46)=1),IF(NETWORKDAYS($D11,$B$3+2,$B$25:$B$46)&lt;=ROUND($E11*N($H11),0),"■","□"),"")</f>
      </c>
      <c r="M11" s="6">
        <f>IF(AND($D11&lt;&gt;"",$E11&lt;&gt;"",$B$3+3&gt;=$D11,$B$3+3&lt;=WORKDAY($D11,$E11-1,$B$25:$B$46),NETWORKDAYS($B$3+3,$B$3+3,$B$25:$B$46)=1),IF(NETWORKDAYS($D11,$B$3+3,$B$25:$B$46)&lt;=ROUND($E11*N($H11),0),"■","□"),"")</f>
      </c>
      <c r="N11" s="6">
        <f>IF(AND($D11&lt;&gt;"",$E11&lt;&gt;"",$B$3+4&gt;=$D11,$B$3+4&lt;=WORKDAY($D11,$E11-1,$B$25:$B$46),NETWORKDAYS($B$3+4,$B$3+4,$B$25:$B$46)=1),IF(NETWORKDAYS($D11,$B$3+4,$B$25:$B$46)&lt;=ROUND($E11*N($H11),0),"■","□"),"")</f>
      </c>
      <c r="O11" s="6">
        <f>IF(AND($D11&lt;&gt;"",$E11&lt;&gt;"",$B$3+5&gt;=$D11,$B$3+5&lt;=WORKDAY($D11,$E11-1,$B$25:$B$46),NETWORKDAYS($B$3+5,$B$3+5,$B$25:$B$46)=1),IF(NETWORKDAYS($D11,$B$3+5,$B$25:$B$46)&lt;=ROUND($E11*N($H11),0),"■","□"),"")</f>
      </c>
      <c r="P11" s="6">
        <f>IF(AND($D11&lt;&gt;"",$E11&lt;&gt;"",$B$3+6&gt;=$D11,$B$3+6&lt;=WORKDAY($D11,$E11-1,$B$25:$B$46),NETWORKDAYS($B$3+6,$B$3+6,$B$25:$B$46)=1),IF(NETWORKDAYS($D11,$B$3+6,$B$25:$B$46)&lt;=ROUND($E11*N($H11),0),"■","□"),"")</f>
      </c>
      <c r="Q11" s="6">
        <f>IF(AND($D11&lt;&gt;"",$E11&lt;&gt;"",$B$3+7&gt;=$D11,$B$3+7&lt;=WORKDAY($D11,$E11-1,$B$25:$B$46),NETWORKDAYS($B$3+7,$B$3+7,$B$25:$B$46)=1),IF(NETWORKDAYS($D11,$B$3+7,$B$25:$B$46)&lt;=ROUND($E11*N($H11),0),"■","□"),"")</f>
      </c>
      <c r="R11" s="6">
        <f>IF(AND($D11&lt;&gt;"",$E11&lt;&gt;"",$B$3+8&gt;=$D11,$B$3+8&lt;=WORKDAY($D11,$E11-1,$B$25:$B$46),NETWORKDAYS($B$3+8,$B$3+8,$B$25:$B$46)=1),IF(NETWORKDAYS($D11,$B$3+8,$B$25:$B$46)&lt;=ROUND($E11*N($H11),0),"■","□"),"")</f>
      </c>
      <c r="S11" s="6">
        <f>IF(AND($D11&lt;&gt;"",$E11&lt;&gt;"",$B$3+9&gt;=$D11,$B$3+9&lt;=WORKDAY($D11,$E11-1,$B$25:$B$46),NETWORKDAYS($B$3+9,$B$3+9,$B$25:$B$46)=1),IF(NETWORKDAYS($D11,$B$3+9,$B$25:$B$46)&lt;=ROUND($E11*N($H11),0),"■","□"),"")</f>
      </c>
      <c r="T11" s="6">
        <f>IF(AND($D11&lt;&gt;"",$E11&lt;&gt;"",$B$3+10&gt;=$D11,$B$3+10&lt;=WORKDAY($D11,$E11-1,$B$25:$B$46),NETWORKDAYS($B$3+10,$B$3+10,$B$25:$B$46)=1),IF(NETWORKDAYS($D11,$B$3+10,$B$25:$B$46)&lt;=ROUND($E11*N($H11),0),"■","□"),"")</f>
      </c>
      <c r="U11" s="6">
        <f>IF(AND($D11&lt;&gt;"",$E11&lt;&gt;"",$B$3+11&gt;=$D11,$B$3+11&lt;=WORKDAY($D11,$E11-1,$B$25:$B$46),NETWORKDAYS($B$3+11,$B$3+11,$B$25:$B$46)=1),IF(NETWORKDAYS($D11,$B$3+11,$B$25:$B$46)&lt;=ROUND($E11*N($H11),0),"■","□"),"")</f>
      </c>
      <c r="V11" s="6">
        <f>IF(AND($D11&lt;&gt;"",$E11&lt;&gt;"",$B$3+12&gt;=$D11,$B$3+12&lt;=WORKDAY($D11,$E11-1,$B$25:$B$46),NETWORKDAYS($B$3+12,$B$3+12,$B$25:$B$46)=1),IF(NETWORKDAYS($D11,$B$3+12,$B$25:$B$46)&lt;=ROUND($E11*N($H11),0),"■","□"),"")</f>
      </c>
      <c r="W11" s="6">
        <f>IF(AND($D11&lt;&gt;"",$E11&lt;&gt;"",$B$3+13&gt;=$D11,$B$3+13&lt;=WORKDAY($D11,$E11-1,$B$25:$B$46),NETWORKDAYS($B$3+13,$B$3+13,$B$25:$B$46)=1),IF(NETWORKDAYS($D11,$B$3+13,$B$25:$B$46)&lt;=ROUND($E11*N($H11),0),"■","□"),"")</f>
      </c>
      <c r="X11" s="6">
        <f>IF(AND($D11&lt;&gt;"",$E11&lt;&gt;"",$B$3+14&gt;=$D11,$B$3+14&lt;=WORKDAY($D11,$E11-1,$B$25:$B$46),NETWORKDAYS($B$3+14,$B$3+14,$B$25:$B$46)=1),IF(NETWORKDAYS($D11,$B$3+14,$B$25:$B$46)&lt;=ROUND($E11*N($H11),0),"■","□"),"")</f>
      </c>
      <c r="Y11" s="6">
        <f>IF(AND($D11&lt;&gt;"",$E11&lt;&gt;"",$B$3+15&gt;=$D11,$B$3+15&lt;=WORKDAY($D11,$E11-1,$B$25:$B$46),NETWORKDAYS($B$3+15,$B$3+15,$B$25:$B$46)=1),IF(NETWORKDAYS($D11,$B$3+15,$B$25:$B$46)&lt;=ROUND($E11*N($H11),0),"■","□"),"")</f>
      </c>
      <c r="Z11" s="6">
        <f>IF(AND($D11&lt;&gt;"",$E11&lt;&gt;"",$B$3+16&gt;=$D11,$B$3+16&lt;=WORKDAY($D11,$E11-1,$B$25:$B$46),NETWORKDAYS($B$3+16,$B$3+16,$B$25:$B$46)=1),IF(NETWORKDAYS($D11,$B$3+16,$B$25:$B$46)&lt;=ROUND($E11*N($H11),0),"■","□"),"")</f>
      </c>
      <c r="AA11" s="6">
        <f>IF(AND($D11&lt;&gt;"",$E11&lt;&gt;"",$B$3+17&gt;=$D11,$B$3+17&lt;=WORKDAY($D11,$E11-1,$B$25:$B$46),NETWORKDAYS($B$3+17,$B$3+17,$B$25:$B$46)=1),IF(NETWORKDAYS($D11,$B$3+17,$B$25:$B$46)&lt;=ROUND($E11*N($H11),0),"■","□"),"")</f>
      </c>
      <c r="AB11" s="6">
        <f>IF(AND($D11&lt;&gt;"",$E11&lt;&gt;"",$B$3+18&gt;=$D11,$B$3+18&lt;=WORKDAY($D11,$E11-1,$B$25:$B$46),NETWORKDAYS($B$3+18,$B$3+18,$B$25:$B$46)=1),IF(NETWORKDAYS($D11,$B$3+18,$B$25:$B$46)&lt;=ROUND($E11*N($H11),0),"■","□"),"")</f>
      </c>
      <c r="AC11" s="6">
        <f>IF(AND($D11&lt;&gt;"",$E11&lt;&gt;"",$B$3+19&gt;=$D11,$B$3+19&lt;=WORKDAY($D11,$E11-1,$B$25:$B$46),NETWORKDAYS($B$3+19,$B$3+19,$B$25:$B$46)=1),IF(NETWORKDAYS($D11,$B$3+19,$B$25:$B$46)&lt;=ROUND($E11*N($H11),0),"■","□"),"")</f>
      </c>
      <c r="AD11" s="6">
        <f>IF(AND($D11&lt;&gt;"",$E11&lt;&gt;"",$B$3+20&gt;=$D11,$B$3+20&lt;=WORKDAY($D11,$E11-1,$B$25:$B$46),NETWORKDAYS($B$3+20,$B$3+20,$B$25:$B$46)=1),IF(NETWORKDAYS($D11,$B$3+20,$B$25:$B$46)&lt;=ROUND($E11*N($H11),0),"■","□"),"")</f>
      </c>
      <c r="AE11" s="6">
        <f>IF(AND($D11&lt;&gt;"",$E11&lt;&gt;"",$B$3+21&gt;=$D11,$B$3+21&lt;=WORKDAY($D11,$E11-1,$B$25:$B$46),NETWORKDAYS($B$3+21,$B$3+21,$B$25:$B$46)=1),IF(NETWORKDAYS($D11,$B$3+21,$B$25:$B$46)&lt;=ROUND($E11*N($H11),0),"■","□"),"")</f>
      </c>
      <c r="AF11" s="6">
        <f>IF(AND($D11&lt;&gt;"",$E11&lt;&gt;"",$B$3+22&gt;=$D11,$B$3+22&lt;=WORKDAY($D11,$E11-1,$B$25:$B$46),NETWORKDAYS($B$3+22,$B$3+22,$B$25:$B$46)=1),IF(NETWORKDAYS($D11,$B$3+22,$B$25:$B$46)&lt;=ROUND($E11*N($H11),0),"■","□"),"")</f>
      </c>
      <c r="AG11" s="6">
        <f>IF(AND($D11&lt;&gt;"",$E11&lt;&gt;"",$B$3+23&gt;=$D11,$B$3+23&lt;=WORKDAY($D11,$E11-1,$B$25:$B$46),NETWORKDAYS($B$3+23,$B$3+23,$B$25:$B$46)=1),IF(NETWORKDAYS($D11,$B$3+23,$B$25:$B$46)&lt;=ROUND($E11*N($H11),0),"■","□"),"")</f>
      </c>
      <c r="AH11" s="6">
        <f>IF(AND($D11&lt;&gt;"",$E11&lt;&gt;"",$B$3+24&gt;=$D11,$B$3+24&lt;=WORKDAY($D11,$E11-1,$B$25:$B$46),NETWORKDAYS($B$3+24,$B$3+24,$B$25:$B$46)=1),IF(NETWORKDAYS($D11,$B$3+24,$B$25:$B$46)&lt;=ROUND($E11*N($H11),0),"■","□"),"")</f>
      </c>
      <c r="AI11" s="6">
        <f>IF(AND($D11&lt;&gt;"",$E11&lt;&gt;"",$B$3+25&gt;=$D11,$B$3+25&lt;=WORKDAY($D11,$E11-1,$B$25:$B$46),NETWORKDAYS($B$3+25,$B$3+25,$B$25:$B$46)=1),IF(NETWORKDAYS($D11,$B$3+25,$B$25:$B$46)&lt;=ROUND($E11*N($H11),0),"■","□"),"")</f>
      </c>
      <c r="AJ11" s="6">
        <f>IF(AND($D11&lt;&gt;"",$E11&lt;&gt;"",$B$3+26&gt;=$D11,$B$3+26&lt;=WORKDAY($D11,$E11-1,$B$25:$B$46),NETWORKDAYS($B$3+26,$B$3+26,$B$25:$B$46)=1),IF(NETWORKDAYS($D11,$B$3+26,$B$25:$B$46)&lt;=ROUND($E11*N($H11),0),"■","□"),"")</f>
      </c>
      <c r="AK11" s="6">
        <f>IF(AND($D11&lt;&gt;"",$E11&lt;&gt;"",$B$3+27&gt;=$D11,$B$3+27&lt;=WORKDAY($D11,$E11-1,$B$25:$B$46),NETWORKDAYS($B$3+27,$B$3+27,$B$25:$B$46)=1),IF(NETWORKDAYS($D11,$B$3+27,$B$25:$B$46)&lt;=ROUND($E11*N($H11),0),"■","□"),"")</f>
      </c>
    </row>
    <row r="12" ht="20" customHeight="1" spans="1:37" x14ac:dyDescent="0.25">
      <c r="A12" s="6">
        <v>5</v>
      </c>
      <c r="B12" s="3"/>
      <c r="C12" s="3"/>
      <c r="D12" s="3"/>
      <c r="E12" s="6"/>
      <c r="F12" s="6">
        <f>IF(OR(D12="",E12=""),"",TEXT(WORKDAY(D12,E12-1,$B$25:$B$46),"m/d"))</f>
      </c>
      <c r="G12" s="3"/>
      <c r="H12" s="7"/>
      <c r="I12" s="6">
        <f>IF(D12="","",IF(N(H12)&gt;=1,"完了",IF(N(H12)&gt;0,"作業中","未着手")))</f>
      </c>
      <c r="J12" s="6">
        <f>IF(AND($D12&lt;&gt;"",$E12&lt;&gt;"",$B$3+0&gt;=$D12,$B$3+0&lt;=WORKDAY($D12,$E12-1,$B$25:$B$46),NETWORKDAYS($B$3+0,$B$3+0,$B$25:$B$46)=1),IF(NETWORKDAYS($D12,$B$3+0,$B$25:$B$46)&lt;=ROUND($E12*N($H12),0),"■","□"),"")</f>
      </c>
      <c r="K12" s="6">
        <f>IF(AND($D12&lt;&gt;"",$E12&lt;&gt;"",$B$3+1&gt;=$D12,$B$3+1&lt;=WORKDAY($D12,$E12-1,$B$25:$B$46),NETWORKDAYS($B$3+1,$B$3+1,$B$25:$B$46)=1),IF(NETWORKDAYS($D12,$B$3+1,$B$25:$B$46)&lt;=ROUND($E12*N($H12),0),"■","□"),"")</f>
      </c>
      <c r="L12" s="6">
        <f>IF(AND($D12&lt;&gt;"",$E12&lt;&gt;"",$B$3+2&gt;=$D12,$B$3+2&lt;=WORKDAY($D12,$E12-1,$B$25:$B$46),NETWORKDAYS($B$3+2,$B$3+2,$B$25:$B$46)=1),IF(NETWORKDAYS($D12,$B$3+2,$B$25:$B$46)&lt;=ROUND($E12*N($H12),0),"■","□"),"")</f>
      </c>
      <c r="M12" s="6">
        <f>IF(AND($D12&lt;&gt;"",$E12&lt;&gt;"",$B$3+3&gt;=$D12,$B$3+3&lt;=WORKDAY($D12,$E12-1,$B$25:$B$46),NETWORKDAYS($B$3+3,$B$3+3,$B$25:$B$46)=1),IF(NETWORKDAYS($D12,$B$3+3,$B$25:$B$46)&lt;=ROUND($E12*N($H12),0),"■","□"),"")</f>
      </c>
      <c r="N12" s="6">
        <f>IF(AND($D12&lt;&gt;"",$E12&lt;&gt;"",$B$3+4&gt;=$D12,$B$3+4&lt;=WORKDAY($D12,$E12-1,$B$25:$B$46),NETWORKDAYS($B$3+4,$B$3+4,$B$25:$B$46)=1),IF(NETWORKDAYS($D12,$B$3+4,$B$25:$B$46)&lt;=ROUND($E12*N($H12),0),"■","□"),"")</f>
      </c>
      <c r="O12" s="6">
        <f>IF(AND($D12&lt;&gt;"",$E12&lt;&gt;"",$B$3+5&gt;=$D12,$B$3+5&lt;=WORKDAY($D12,$E12-1,$B$25:$B$46),NETWORKDAYS($B$3+5,$B$3+5,$B$25:$B$46)=1),IF(NETWORKDAYS($D12,$B$3+5,$B$25:$B$46)&lt;=ROUND($E12*N($H12),0),"■","□"),"")</f>
      </c>
      <c r="P12" s="6">
        <f>IF(AND($D12&lt;&gt;"",$E12&lt;&gt;"",$B$3+6&gt;=$D12,$B$3+6&lt;=WORKDAY($D12,$E12-1,$B$25:$B$46),NETWORKDAYS($B$3+6,$B$3+6,$B$25:$B$46)=1),IF(NETWORKDAYS($D12,$B$3+6,$B$25:$B$46)&lt;=ROUND($E12*N($H12),0),"■","□"),"")</f>
      </c>
      <c r="Q12" s="6">
        <f>IF(AND($D12&lt;&gt;"",$E12&lt;&gt;"",$B$3+7&gt;=$D12,$B$3+7&lt;=WORKDAY($D12,$E12-1,$B$25:$B$46),NETWORKDAYS($B$3+7,$B$3+7,$B$25:$B$46)=1),IF(NETWORKDAYS($D12,$B$3+7,$B$25:$B$46)&lt;=ROUND($E12*N($H12),0),"■","□"),"")</f>
      </c>
      <c r="R12" s="6">
        <f>IF(AND($D12&lt;&gt;"",$E12&lt;&gt;"",$B$3+8&gt;=$D12,$B$3+8&lt;=WORKDAY($D12,$E12-1,$B$25:$B$46),NETWORKDAYS($B$3+8,$B$3+8,$B$25:$B$46)=1),IF(NETWORKDAYS($D12,$B$3+8,$B$25:$B$46)&lt;=ROUND($E12*N($H12),0),"■","□"),"")</f>
      </c>
      <c r="S12" s="6">
        <f>IF(AND($D12&lt;&gt;"",$E12&lt;&gt;"",$B$3+9&gt;=$D12,$B$3+9&lt;=WORKDAY($D12,$E12-1,$B$25:$B$46),NETWORKDAYS($B$3+9,$B$3+9,$B$25:$B$46)=1),IF(NETWORKDAYS($D12,$B$3+9,$B$25:$B$46)&lt;=ROUND($E12*N($H12),0),"■","□"),"")</f>
      </c>
      <c r="T12" s="6">
        <f>IF(AND($D12&lt;&gt;"",$E12&lt;&gt;"",$B$3+10&gt;=$D12,$B$3+10&lt;=WORKDAY($D12,$E12-1,$B$25:$B$46),NETWORKDAYS($B$3+10,$B$3+10,$B$25:$B$46)=1),IF(NETWORKDAYS($D12,$B$3+10,$B$25:$B$46)&lt;=ROUND($E12*N($H12),0),"■","□"),"")</f>
      </c>
      <c r="U12" s="6">
        <f>IF(AND($D12&lt;&gt;"",$E12&lt;&gt;"",$B$3+11&gt;=$D12,$B$3+11&lt;=WORKDAY($D12,$E12-1,$B$25:$B$46),NETWORKDAYS($B$3+11,$B$3+11,$B$25:$B$46)=1),IF(NETWORKDAYS($D12,$B$3+11,$B$25:$B$46)&lt;=ROUND($E12*N($H12),0),"■","□"),"")</f>
      </c>
      <c r="V12" s="6">
        <f>IF(AND($D12&lt;&gt;"",$E12&lt;&gt;"",$B$3+12&gt;=$D12,$B$3+12&lt;=WORKDAY($D12,$E12-1,$B$25:$B$46),NETWORKDAYS($B$3+12,$B$3+12,$B$25:$B$46)=1),IF(NETWORKDAYS($D12,$B$3+12,$B$25:$B$46)&lt;=ROUND($E12*N($H12),0),"■","□"),"")</f>
      </c>
      <c r="W12" s="6">
        <f>IF(AND($D12&lt;&gt;"",$E12&lt;&gt;"",$B$3+13&gt;=$D12,$B$3+13&lt;=WORKDAY($D12,$E12-1,$B$25:$B$46),NETWORKDAYS($B$3+13,$B$3+13,$B$25:$B$46)=1),IF(NETWORKDAYS($D12,$B$3+13,$B$25:$B$46)&lt;=ROUND($E12*N($H12),0),"■","□"),"")</f>
      </c>
      <c r="X12" s="6">
        <f>IF(AND($D12&lt;&gt;"",$E12&lt;&gt;"",$B$3+14&gt;=$D12,$B$3+14&lt;=WORKDAY($D12,$E12-1,$B$25:$B$46),NETWORKDAYS($B$3+14,$B$3+14,$B$25:$B$46)=1),IF(NETWORKDAYS($D12,$B$3+14,$B$25:$B$46)&lt;=ROUND($E12*N($H12),0),"■","□"),"")</f>
      </c>
      <c r="Y12" s="6">
        <f>IF(AND($D12&lt;&gt;"",$E12&lt;&gt;"",$B$3+15&gt;=$D12,$B$3+15&lt;=WORKDAY($D12,$E12-1,$B$25:$B$46),NETWORKDAYS($B$3+15,$B$3+15,$B$25:$B$46)=1),IF(NETWORKDAYS($D12,$B$3+15,$B$25:$B$46)&lt;=ROUND($E12*N($H12),0),"■","□"),"")</f>
      </c>
      <c r="Z12" s="6">
        <f>IF(AND($D12&lt;&gt;"",$E12&lt;&gt;"",$B$3+16&gt;=$D12,$B$3+16&lt;=WORKDAY($D12,$E12-1,$B$25:$B$46),NETWORKDAYS($B$3+16,$B$3+16,$B$25:$B$46)=1),IF(NETWORKDAYS($D12,$B$3+16,$B$25:$B$46)&lt;=ROUND($E12*N($H12),0),"■","□"),"")</f>
      </c>
      <c r="AA12" s="6">
        <f>IF(AND($D12&lt;&gt;"",$E12&lt;&gt;"",$B$3+17&gt;=$D12,$B$3+17&lt;=WORKDAY($D12,$E12-1,$B$25:$B$46),NETWORKDAYS($B$3+17,$B$3+17,$B$25:$B$46)=1),IF(NETWORKDAYS($D12,$B$3+17,$B$25:$B$46)&lt;=ROUND($E12*N($H12),0),"■","□"),"")</f>
      </c>
      <c r="AB12" s="6">
        <f>IF(AND($D12&lt;&gt;"",$E12&lt;&gt;"",$B$3+18&gt;=$D12,$B$3+18&lt;=WORKDAY($D12,$E12-1,$B$25:$B$46),NETWORKDAYS($B$3+18,$B$3+18,$B$25:$B$46)=1),IF(NETWORKDAYS($D12,$B$3+18,$B$25:$B$46)&lt;=ROUND($E12*N($H12),0),"■","□"),"")</f>
      </c>
      <c r="AC12" s="6">
        <f>IF(AND($D12&lt;&gt;"",$E12&lt;&gt;"",$B$3+19&gt;=$D12,$B$3+19&lt;=WORKDAY($D12,$E12-1,$B$25:$B$46),NETWORKDAYS($B$3+19,$B$3+19,$B$25:$B$46)=1),IF(NETWORKDAYS($D12,$B$3+19,$B$25:$B$46)&lt;=ROUND($E12*N($H12),0),"■","□"),"")</f>
      </c>
      <c r="AD12" s="6">
        <f>IF(AND($D12&lt;&gt;"",$E12&lt;&gt;"",$B$3+20&gt;=$D12,$B$3+20&lt;=WORKDAY($D12,$E12-1,$B$25:$B$46),NETWORKDAYS($B$3+20,$B$3+20,$B$25:$B$46)=1),IF(NETWORKDAYS($D12,$B$3+20,$B$25:$B$46)&lt;=ROUND($E12*N($H12),0),"■","□"),"")</f>
      </c>
      <c r="AE12" s="6">
        <f>IF(AND($D12&lt;&gt;"",$E12&lt;&gt;"",$B$3+21&gt;=$D12,$B$3+21&lt;=WORKDAY($D12,$E12-1,$B$25:$B$46),NETWORKDAYS($B$3+21,$B$3+21,$B$25:$B$46)=1),IF(NETWORKDAYS($D12,$B$3+21,$B$25:$B$46)&lt;=ROUND($E12*N($H12),0),"■","□"),"")</f>
      </c>
      <c r="AF12" s="6">
        <f>IF(AND($D12&lt;&gt;"",$E12&lt;&gt;"",$B$3+22&gt;=$D12,$B$3+22&lt;=WORKDAY($D12,$E12-1,$B$25:$B$46),NETWORKDAYS($B$3+22,$B$3+22,$B$25:$B$46)=1),IF(NETWORKDAYS($D12,$B$3+22,$B$25:$B$46)&lt;=ROUND($E12*N($H12),0),"■","□"),"")</f>
      </c>
      <c r="AG12" s="6">
        <f>IF(AND($D12&lt;&gt;"",$E12&lt;&gt;"",$B$3+23&gt;=$D12,$B$3+23&lt;=WORKDAY($D12,$E12-1,$B$25:$B$46),NETWORKDAYS($B$3+23,$B$3+23,$B$25:$B$46)=1),IF(NETWORKDAYS($D12,$B$3+23,$B$25:$B$46)&lt;=ROUND($E12*N($H12),0),"■","□"),"")</f>
      </c>
      <c r="AH12" s="6">
        <f>IF(AND($D12&lt;&gt;"",$E12&lt;&gt;"",$B$3+24&gt;=$D12,$B$3+24&lt;=WORKDAY($D12,$E12-1,$B$25:$B$46),NETWORKDAYS($B$3+24,$B$3+24,$B$25:$B$46)=1),IF(NETWORKDAYS($D12,$B$3+24,$B$25:$B$46)&lt;=ROUND($E12*N($H12),0),"■","□"),"")</f>
      </c>
      <c r="AI12" s="6">
        <f>IF(AND($D12&lt;&gt;"",$E12&lt;&gt;"",$B$3+25&gt;=$D12,$B$3+25&lt;=WORKDAY($D12,$E12-1,$B$25:$B$46),NETWORKDAYS($B$3+25,$B$3+25,$B$25:$B$46)=1),IF(NETWORKDAYS($D12,$B$3+25,$B$25:$B$46)&lt;=ROUND($E12*N($H12),0),"■","□"),"")</f>
      </c>
      <c r="AJ12" s="6">
        <f>IF(AND($D12&lt;&gt;"",$E12&lt;&gt;"",$B$3+26&gt;=$D12,$B$3+26&lt;=WORKDAY($D12,$E12-1,$B$25:$B$46),NETWORKDAYS($B$3+26,$B$3+26,$B$25:$B$46)=1),IF(NETWORKDAYS($D12,$B$3+26,$B$25:$B$46)&lt;=ROUND($E12*N($H12),0),"■","□"),"")</f>
      </c>
      <c r="AK12" s="6">
        <f>IF(AND($D12&lt;&gt;"",$E12&lt;&gt;"",$B$3+27&gt;=$D12,$B$3+27&lt;=WORKDAY($D12,$E12-1,$B$25:$B$46),NETWORKDAYS($B$3+27,$B$3+27,$B$25:$B$46)=1),IF(NETWORKDAYS($D12,$B$3+27,$B$25:$B$46)&lt;=ROUND($E12*N($H12),0),"■","□"),"")</f>
      </c>
    </row>
    <row r="13" ht="20" customHeight="1" spans="1:37" x14ac:dyDescent="0.25">
      <c r="A13" s="6">
        <v>6</v>
      </c>
      <c r="B13" s="3"/>
      <c r="C13" s="3"/>
      <c r="D13" s="3"/>
      <c r="E13" s="6"/>
      <c r="F13" s="6">
        <f>IF(OR(D13="",E13=""),"",TEXT(WORKDAY(D13,E13-1,$B$25:$B$46),"m/d"))</f>
      </c>
      <c r="G13" s="3"/>
      <c r="H13" s="7"/>
      <c r="I13" s="6">
        <f>IF(D13="","",IF(N(H13)&gt;=1,"完了",IF(N(H13)&gt;0,"作業中","未着手")))</f>
      </c>
      <c r="J13" s="6">
        <f>IF(AND($D13&lt;&gt;"",$E13&lt;&gt;"",$B$3+0&gt;=$D13,$B$3+0&lt;=WORKDAY($D13,$E13-1,$B$25:$B$46),NETWORKDAYS($B$3+0,$B$3+0,$B$25:$B$46)=1),IF(NETWORKDAYS($D13,$B$3+0,$B$25:$B$46)&lt;=ROUND($E13*N($H13),0),"■","□"),"")</f>
      </c>
      <c r="K13" s="6">
        <f>IF(AND($D13&lt;&gt;"",$E13&lt;&gt;"",$B$3+1&gt;=$D13,$B$3+1&lt;=WORKDAY($D13,$E13-1,$B$25:$B$46),NETWORKDAYS($B$3+1,$B$3+1,$B$25:$B$46)=1),IF(NETWORKDAYS($D13,$B$3+1,$B$25:$B$46)&lt;=ROUND($E13*N($H13),0),"■","□"),"")</f>
      </c>
      <c r="L13" s="6">
        <f>IF(AND($D13&lt;&gt;"",$E13&lt;&gt;"",$B$3+2&gt;=$D13,$B$3+2&lt;=WORKDAY($D13,$E13-1,$B$25:$B$46),NETWORKDAYS($B$3+2,$B$3+2,$B$25:$B$46)=1),IF(NETWORKDAYS($D13,$B$3+2,$B$25:$B$46)&lt;=ROUND($E13*N($H13),0),"■","□"),"")</f>
      </c>
      <c r="M13" s="6">
        <f>IF(AND($D13&lt;&gt;"",$E13&lt;&gt;"",$B$3+3&gt;=$D13,$B$3+3&lt;=WORKDAY($D13,$E13-1,$B$25:$B$46),NETWORKDAYS($B$3+3,$B$3+3,$B$25:$B$46)=1),IF(NETWORKDAYS($D13,$B$3+3,$B$25:$B$46)&lt;=ROUND($E13*N($H13),0),"■","□"),"")</f>
      </c>
      <c r="N13" s="6">
        <f>IF(AND($D13&lt;&gt;"",$E13&lt;&gt;"",$B$3+4&gt;=$D13,$B$3+4&lt;=WORKDAY($D13,$E13-1,$B$25:$B$46),NETWORKDAYS($B$3+4,$B$3+4,$B$25:$B$46)=1),IF(NETWORKDAYS($D13,$B$3+4,$B$25:$B$46)&lt;=ROUND($E13*N($H13),0),"■","□"),"")</f>
      </c>
      <c r="O13" s="6">
        <f>IF(AND($D13&lt;&gt;"",$E13&lt;&gt;"",$B$3+5&gt;=$D13,$B$3+5&lt;=WORKDAY($D13,$E13-1,$B$25:$B$46),NETWORKDAYS($B$3+5,$B$3+5,$B$25:$B$46)=1),IF(NETWORKDAYS($D13,$B$3+5,$B$25:$B$46)&lt;=ROUND($E13*N($H13),0),"■","□"),"")</f>
      </c>
      <c r="P13" s="6">
        <f>IF(AND($D13&lt;&gt;"",$E13&lt;&gt;"",$B$3+6&gt;=$D13,$B$3+6&lt;=WORKDAY($D13,$E13-1,$B$25:$B$46),NETWORKDAYS($B$3+6,$B$3+6,$B$25:$B$46)=1),IF(NETWORKDAYS($D13,$B$3+6,$B$25:$B$46)&lt;=ROUND($E13*N($H13),0),"■","□"),"")</f>
      </c>
      <c r="Q13" s="6">
        <f>IF(AND($D13&lt;&gt;"",$E13&lt;&gt;"",$B$3+7&gt;=$D13,$B$3+7&lt;=WORKDAY($D13,$E13-1,$B$25:$B$46),NETWORKDAYS($B$3+7,$B$3+7,$B$25:$B$46)=1),IF(NETWORKDAYS($D13,$B$3+7,$B$25:$B$46)&lt;=ROUND($E13*N($H13),0),"■","□"),"")</f>
      </c>
      <c r="R13" s="6">
        <f>IF(AND($D13&lt;&gt;"",$E13&lt;&gt;"",$B$3+8&gt;=$D13,$B$3+8&lt;=WORKDAY($D13,$E13-1,$B$25:$B$46),NETWORKDAYS($B$3+8,$B$3+8,$B$25:$B$46)=1),IF(NETWORKDAYS($D13,$B$3+8,$B$25:$B$46)&lt;=ROUND($E13*N($H13),0),"■","□"),"")</f>
      </c>
      <c r="S13" s="6">
        <f>IF(AND($D13&lt;&gt;"",$E13&lt;&gt;"",$B$3+9&gt;=$D13,$B$3+9&lt;=WORKDAY($D13,$E13-1,$B$25:$B$46),NETWORKDAYS($B$3+9,$B$3+9,$B$25:$B$46)=1),IF(NETWORKDAYS($D13,$B$3+9,$B$25:$B$46)&lt;=ROUND($E13*N($H13),0),"■","□"),"")</f>
      </c>
      <c r="T13" s="6">
        <f>IF(AND($D13&lt;&gt;"",$E13&lt;&gt;"",$B$3+10&gt;=$D13,$B$3+10&lt;=WORKDAY($D13,$E13-1,$B$25:$B$46),NETWORKDAYS($B$3+10,$B$3+10,$B$25:$B$46)=1),IF(NETWORKDAYS($D13,$B$3+10,$B$25:$B$46)&lt;=ROUND($E13*N($H13),0),"■","□"),"")</f>
      </c>
      <c r="U13" s="6">
        <f>IF(AND($D13&lt;&gt;"",$E13&lt;&gt;"",$B$3+11&gt;=$D13,$B$3+11&lt;=WORKDAY($D13,$E13-1,$B$25:$B$46),NETWORKDAYS($B$3+11,$B$3+11,$B$25:$B$46)=1),IF(NETWORKDAYS($D13,$B$3+11,$B$25:$B$46)&lt;=ROUND($E13*N($H13),0),"■","□"),"")</f>
      </c>
      <c r="V13" s="6">
        <f>IF(AND($D13&lt;&gt;"",$E13&lt;&gt;"",$B$3+12&gt;=$D13,$B$3+12&lt;=WORKDAY($D13,$E13-1,$B$25:$B$46),NETWORKDAYS($B$3+12,$B$3+12,$B$25:$B$46)=1),IF(NETWORKDAYS($D13,$B$3+12,$B$25:$B$46)&lt;=ROUND($E13*N($H13),0),"■","□"),"")</f>
      </c>
      <c r="W13" s="6">
        <f>IF(AND($D13&lt;&gt;"",$E13&lt;&gt;"",$B$3+13&gt;=$D13,$B$3+13&lt;=WORKDAY($D13,$E13-1,$B$25:$B$46),NETWORKDAYS($B$3+13,$B$3+13,$B$25:$B$46)=1),IF(NETWORKDAYS($D13,$B$3+13,$B$25:$B$46)&lt;=ROUND($E13*N($H13),0),"■","□"),"")</f>
      </c>
      <c r="X13" s="6">
        <f>IF(AND($D13&lt;&gt;"",$E13&lt;&gt;"",$B$3+14&gt;=$D13,$B$3+14&lt;=WORKDAY($D13,$E13-1,$B$25:$B$46),NETWORKDAYS($B$3+14,$B$3+14,$B$25:$B$46)=1),IF(NETWORKDAYS($D13,$B$3+14,$B$25:$B$46)&lt;=ROUND($E13*N($H13),0),"■","□"),"")</f>
      </c>
      <c r="Y13" s="6">
        <f>IF(AND($D13&lt;&gt;"",$E13&lt;&gt;"",$B$3+15&gt;=$D13,$B$3+15&lt;=WORKDAY($D13,$E13-1,$B$25:$B$46),NETWORKDAYS($B$3+15,$B$3+15,$B$25:$B$46)=1),IF(NETWORKDAYS($D13,$B$3+15,$B$25:$B$46)&lt;=ROUND($E13*N($H13),0),"■","□"),"")</f>
      </c>
      <c r="Z13" s="6">
        <f>IF(AND($D13&lt;&gt;"",$E13&lt;&gt;"",$B$3+16&gt;=$D13,$B$3+16&lt;=WORKDAY($D13,$E13-1,$B$25:$B$46),NETWORKDAYS($B$3+16,$B$3+16,$B$25:$B$46)=1),IF(NETWORKDAYS($D13,$B$3+16,$B$25:$B$46)&lt;=ROUND($E13*N($H13),0),"■","□"),"")</f>
      </c>
      <c r="AA13" s="6">
        <f>IF(AND($D13&lt;&gt;"",$E13&lt;&gt;"",$B$3+17&gt;=$D13,$B$3+17&lt;=WORKDAY($D13,$E13-1,$B$25:$B$46),NETWORKDAYS($B$3+17,$B$3+17,$B$25:$B$46)=1),IF(NETWORKDAYS($D13,$B$3+17,$B$25:$B$46)&lt;=ROUND($E13*N($H13),0),"■","□"),"")</f>
      </c>
      <c r="AB13" s="6">
        <f>IF(AND($D13&lt;&gt;"",$E13&lt;&gt;"",$B$3+18&gt;=$D13,$B$3+18&lt;=WORKDAY($D13,$E13-1,$B$25:$B$46),NETWORKDAYS($B$3+18,$B$3+18,$B$25:$B$46)=1),IF(NETWORKDAYS($D13,$B$3+18,$B$25:$B$46)&lt;=ROUND($E13*N($H13),0),"■","□"),"")</f>
      </c>
      <c r="AC13" s="6">
        <f>IF(AND($D13&lt;&gt;"",$E13&lt;&gt;"",$B$3+19&gt;=$D13,$B$3+19&lt;=WORKDAY($D13,$E13-1,$B$25:$B$46),NETWORKDAYS($B$3+19,$B$3+19,$B$25:$B$46)=1),IF(NETWORKDAYS($D13,$B$3+19,$B$25:$B$46)&lt;=ROUND($E13*N($H13),0),"■","□"),"")</f>
      </c>
      <c r="AD13" s="6">
        <f>IF(AND($D13&lt;&gt;"",$E13&lt;&gt;"",$B$3+20&gt;=$D13,$B$3+20&lt;=WORKDAY($D13,$E13-1,$B$25:$B$46),NETWORKDAYS($B$3+20,$B$3+20,$B$25:$B$46)=1),IF(NETWORKDAYS($D13,$B$3+20,$B$25:$B$46)&lt;=ROUND($E13*N($H13),0),"■","□"),"")</f>
      </c>
      <c r="AE13" s="6">
        <f>IF(AND($D13&lt;&gt;"",$E13&lt;&gt;"",$B$3+21&gt;=$D13,$B$3+21&lt;=WORKDAY($D13,$E13-1,$B$25:$B$46),NETWORKDAYS($B$3+21,$B$3+21,$B$25:$B$46)=1),IF(NETWORKDAYS($D13,$B$3+21,$B$25:$B$46)&lt;=ROUND($E13*N($H13),0),"■","□"),"")</f>
      </c>
      <c r="AF13" s="6">
        <f>IF(AND($D13&lt;&gt;"",$E13&lt;&gt;"",$B$3+22&gt;=$D13,$B$3+22&lt;=WORKDAY($D13,$E13-1,$B$25:$B$46),NETWORKDAYS($B$3+22,$B$3+22,$B$25:$B$46)=1),IF(NETWORKDAYS($D13,$B$3+22,$B$25:$B$46)&lt;=ROUND($E13*N($H13),0),"■","□"),"")</f>
      </c>
      <c r="AG13" s="6">
        <f>IF(AND($D13&lt;&gt;"",$E13&lt;&gt;"",$B$3+23&gt;=$D13,$B$3+23&lt;=WORKDAY($D13,$E13-1,$B$25:$B$46),NETWORKDAYS($B$3+23,$B$3+23,$B$25:$B$46)=1),IF(NETWORKDAYS($D13,$B$3+23,$B$25:$B$46)&lt;=ROUND($E13*N($H13),0),"■","□"),"")</f>
      </c>
      <c r="AH13" s="6">
        <f>IF(AND($D13&lt;&gt;"",$E13&lt;&gt;"",$B$3+24&gt;=$D13,$B$3+24&lt;=WORKDAY($D13,$E13-1,$B$25:$B$46),NETWORKDAYS($B$3+24,$B$3+24,$B$25:$B$46)=1),IF(NETWORKDAYS($D13,$B$3+24,$B$25:$B$46)&lt;=ROUND($E13*N($H13),0),"■","□"),"")</f>
      </c>
      <c r="AI13" s="6">
        <f>IF(AND($D13&lt;&gt;"",$E13&lt;&gt;"",$B$3+25&gt;=$D13,$B$3+25&lt;=WORKDAY($D13,$E13-1,$B$25:$B$46),NETWORKDAYS($B$3+25,$B$3+25,$B$25:$B$46)=1),IF(NETWORKDAYS($D13,$B$3+25,$B$25:$B$46)&lt;=ROUND($E13*N($H13),0),"■","□"),"")</f>
      </c>
      <c r="AJ13" s="6">
        <f>IF(AND($D13&lt;&gt;"",$E13&lt;&gt;"",$B$3+26&gt;=$D13,$B$3+26&lt;=WORKDAY($D13,$E13-1,$B$25:$B$46),NETWORKDAYS($B$3+26,$B$3+26,$B$25:$B$46)=1),IF(NETWORKDAYS($D13,$B$3+26,$B$25:$B$46)&lt;=ROUND($E13*N($H13),0),"■","□"),"")</f>
      </c>
      <c r="AK13" s="6">
        <f>IF(AND($D13&lt;&gt;"",$E13&lt;&gt;"",$B$3+27&gt;=$D13,$B$3+27&lt;=WORKDAY($D13,$E13-1,$B$25:$B$46),NETWORKDAYS($B$3+27,$B$3+27,$B$25:$B$46)=1),IF(NETWORKDAYS($D13,$B$3+27,$B$25:$B$46)&lt;=ROUND($E13*N($H13),0),"■","□"),"")</f>
      </c>
    </row>
    <row r="14" ht="20" customHeight="1" spans="1:37" x14ac:dyDescent="0.25">
      <c r="A14" s="6">
        <v>7</v>
      </c>
      <c r="B14" s="3"/>
      <c r="C14" s="3"/>
      <c r="D14" s="3"/>
      <c r="E14" s="6"/>
      <c r="F14" s="6">
        <f>IF(OR(D14="",E14=""),"",TEXT(WORKDAY(D14,E14-1,$B$25:$B$46),"m/d"))</f>
      </c>
      <c r="G14" s="3"/>
      <c r="H14" s="7"/>
      <c r="I14" s="6">
        <f>IF(D14="","",IF(N(H14)&gt;=1,"完了",IF(N(H14)&gt;0,"作業中","未着手")))</f>
      </c>
      <c r="J14" s="6">
        <f>IF(AND($D14&lt;&gt;"",$E14&lt;&gt;"",$B$3+0&gt;=$D14,$B$3+0&lt;=WORKDAY($D14,$E14-1,$B$25:$B$46),NETWORKDAYS($B$3+0,$B$3+0,$B$25:$B$46)=1),IF(NETWORKDAYS($D14,$B$3+0,$B$25:$B$46)&lt;=ROUND($E14*N($H14),0),"■","□"),"")</f>
      </c>
      <c r="K14" s="6">
        <f>IF(AND($D14&lt;&gt;"",$E14&lt;&gt;"",$B$3+1&gt;=$D14,$B$3+1&lt;=WORKDAY($D14,$E14-1,$B$25:$B$46),NETWORKDAYS($B$3+1,$B$3+1,$B$25:$B$46)=1),IF(NETWORKDAYS($D14,$B$3+1,$B$25:$B$46)&lt;=ROUND($E14*N($H14),0),"■","□"),"")</f>
      </c>
      <c r="L14" s="6">
        <f>IF(AND($D14&lt;&gt;"",$E14&lt;&gt;"",$B$3+2&gt;=$D14,$B$3+2&lt;=WORKDAY($D14,$E14-1,$B$25:$B$46),NETWORKDAYS($B$3+2,$B$3+2,$B$25:$B$46)=1),IF(NETWORKDAYS($D14,$B$3+2,$B$25:$B$46)&lt;=ROUND($E14*N($H14),0),"■","□"),"")</f>
      </c>
      <c r="M14" s="6">
        <f>IF(AND($D14&lt;&gt;"",$E14&lt;&gt;"",$B$3+3&gt;=$D14,$B$3+3&lt;=WORKDAY($D14,$E14-1,$B$25:$B$46),NETWORKDAYS($B$3+3,$B$3+3,$B$25:$B$46)=1),IF(NETWORKDAYS($D14,$B$3+3,$B$25:$B$46)&lt;=ROUND($E14*N($H14),0),"■","□"),"")</f>
      </c>
      <c r="N14" s="6">
        <f>IF(AND($D14&lt;&gt;"",$E14&lt;&gt;"",$B$3+4&gt;=$D14,$B$3+4&lt;=WORKDAY($D14,$E14-1,$B$25:$B$46),NETWORKDAYS($B$3+4,$B$3+4,$B$25:$B$46)=1),IF(NETWORKDAYS($D14,$B$3+4,$B$25:$B$46)&lt;=ROUND($E14*N($H14),0),"■","□"),"")</f>
      </c>
      <c r="O14" s="6">
        <f>IF(AND($D14&lt;&gt;"",$E14&lt;&gt;"",$B$3+5&gt;=$D14,$B$3+5&lt;=WORKDAY($D14,$E14-1,$B$25:$B$46),NETWORKDAYS($B$3+5,$B$3+5,$B$25:$B$46)=1),IF(NETWORKDAYS($D14,$B$3+5,$B$25:$B$46)&lt;=ROUND($E14*N($H14),0),"■","□"),"")</f>
      </c>
      <c r="P14" s="6">
        <f>IF(AND($D14&lt;&gt;"",$E14&lt;&gt;"",$B$3+6&gt;=$D14,$B$3+6&lt;=WORKDAY($D14,$E14-1,$B$25:$B$46),NETWORKDAYS($B$3+6,$B$3+6,$B$25:$B$46)=1),IF(NETWORKDAYS($D14,$B$3+6,$B$25:$B$46)&lt;=ROUND($E14*N($H14),0),"■","□"),"")</f>
      </c>
      <c r="Q14" s="6">
        <f>IF(AND($D14&lt;&gt;"",$E14&lt;&gt;"",$B$3+7&gt;=$D14,$B$3+7&lt;=WORKDAY($D14,$E14-1,$B$25:$B$46),NETWORKDAYS($B$3+7,$B$3+7,$B$25:$B$46)=1),IF(NETWORKDAYS($D14,$B$3+7,$B$25:$B$46)&lt;=ROUND($E14*N($H14),0),"■","□"),"")</f>
      </c>
      <c r="R14" s="6">
        <f>IF(AND($D14&lt;&gt;"",$E14&lt;&gt;"",$B$3+8&gt;=$D14,$B$3+8&lt;=WORKDAY($D14,$E14-1,$B$25:$B$46),NETWORKDAYS($B$3+8,$B$3+8,$B$25:$B$46)=1),IF(NETWORKDAYS($D14,$B$3+8,$B$25:$B$46)&lt;=ROUND($E14*N($H14),0),"■","□"),"")</f>
      </c>
      <c r="S14" s="6">
        <f>IF(AND($D14&lt;&gt;"",$E14&lt;&gt;"",$B$3+9&gt;=$D14,$B$3+9&lt;=WORKDAY($D14,$E14-1,$B$25:$B$46),NETWORKDAYS($B$3+9,$B$3+9,$B$25:$B$46)=1),IF(NETWORKDAYS($D14,$B$3+9,$B$25:$B$46)&lt;=ROUND($E14*N($H14),0),"■","□"),"")</f>
      </c>
      <c r="T14" s="6">
        <f>IF(AND($D14&lt;&gt;"",$E14&lt;&gt;"",$B$3+10&gt;=$D14,$B$3+10&lt;=WORKDAY($D14,$E14-1,$B$25:$B$46),NETWORKDAYS($B$3+10,$B$3+10,$B$25:$B$46)=1),IF(NETWORKDAYS($D14,$B$3+10,$B$25:$B$46)&lt;=ROUND($E14*N($H14),0),"■","□"),"")</f>
      </c>
      <c r="U14" s="6">
        <f>IF(AND($D14&lt;&gt;"",$E14&lt;&gt;"",$B$3+11&gt;=$D14,$B$3+11&lt;=WORKDAY($D14,$E14-1,$B$25:$B$46),NETWORKDAYS($B$3+11,$B$3+11,$B$25:$B$46)=1),IF(NETWORKDAYS($D14,$B$3+11,$B$25:$B$46)&lt;=ROUND($E14*N($H14),0),"■","□"),"")</f>
      </c>
      <c r="V14" s="6">
        <f>IF(AND($D14&lt;&gt;"",$E14&lt;&gt;"",$B$3+12&gt;=$D14,$B$3+12&lt;=WORKDAY($D14,$E14-1,$B$25:$B$46),NETWORKDAYS($B$3+12,$B$3+12,$B$25:$B$46)=1),IF(NETWORKDAYS($D14,$B$3+12,$B$25:$B$46)&lt;=ROUND($E14*N($H14),0),"■","□"),"")</f>
      </c>
      <c r="W14" s="6">
        <f>IF(AND($D14&lt;&gt;"",$E14&lt;&gt;"",$B$3+13&gt;=$D14,$B$3+13&lt;=WORKDAY($D14,$E14-1,$B$25:$B$46),NETWORKDAYS($B$3+13,$B$3+13,$B$25:$B$46)=1),IF(NETWORKDAYS($D14,$B$3+13,$B$25:$B$46)&lt;=ROUND($E14*N($H14),0),"■","□"),"")</f>
      </c>
      <c r="X14" s="6">
        <f>IF(AND($D14&lt;&gt;"",$E14&lt;&gt;"",$B$3+14&gt;=$D14,$B$3+14&lt;=WORKDAY($D14,$E14-1,$B$25:$B$46),NETWORKDAYS($B$3+14,$B$3+14,$B$25:$B$46)=1),IF(NETWORKDAYS($D14,$B$3+14,$B$25:$B$46)&lt;=ROUND($E14*N($H14),0),"■","□"),"")</f>
      </c>
      <c r="Y14" s="6">
        <f>IF(AND($D14&lt;&gt;"",$E14&lt;&gt;"",$B$3+15&gt;=$D14,$B$3+15&lt;=WORKDAY($D14,$E14-1,$B$25:$B$46),NETWORKDAYS($B$3+15,$B$3+15,$B$25:$B$46)=1),IF(NETWORKDAYS($D14,$B$3+15,$B$25:$B$46)&lt;=ROUND($E14*N($H14),0),"■","□"),"")</f>
      </c>
      <c r="Z14" s="6">
        <f>IF(AND($D14&lt;&gt;"",$E14&lt;&gt;"",$B$3+16&gt;=$D14,$B$3+16&lt;=WORKDAY($D14,$E14-1,$B$25:$B$46),NETWORKDAYS($B$3+16,$B$3+16,$B$25:$B$46)=1),IF(NETWORKDAYS($D14,$B$3+16,$B$25:$B$46)&lt;=ROUND($E14*N($H14),0),"■","□"),"")</f>
      </c>
      <c r="AA14" s="6">
        <f>IF(AND($D14&lt;&gt;"",$E14&lt;&gt;"",$B$3+17&gt;=$D14,$B$3+17&lt;=WORKDAY($D14,$E14-1,$B$25:$B$46),NETWORKDAYS($B$3+17,$B$3+17,$B$25:$B$46)=1),IF(NETWORKDAYS($D14,$B$3+17,$B$25:$B$46)&lt;=ROUND($E14*N($H14),0),"■","□"),"")</f>
      </c>
      <c r="AB14" s="6">
        <f>IF(AND($D14&lt;&gt;"",$E14&lt;&gt;"",$B$3+18&gt;=$D14,$B$3+18&lt;=WORKDAY($D14,$E14-1,$B$25:$B$46),NETWORKDAYS($B$3+18,$B$3+18,$B$25:$B$46)=1),IF(NETWORKDAYS($D14,$B$3+18,$B$25:$B$46)&lt;=ROUND($E14*N($H14),0),"■","□"),"")</f>
      </c>
      <c r="AC14" s="6">
        <f>IF(AND($D14&lt;&gt;"",$E14&lt;&gt;"",$B$3+19&gt;=$D14,$B$3+19&lt;=WORKDAY($D14,$E14-1,$B$25:$B$46),NETWORKDAYS($B$3+19,$B$3+19,$B$25:$B$46)=1),IF(NETWORKDAYS($D14,$B$3+19,$B$25:$B$46)&lt;=ROUND($E14*N($H14),0),"■","□"),"")</f>
      </c>
      <c r="AD14" s="6">
        <f>IF(AND($D14&lt;&gt;"",$E14&lt;&gt;"",$B$3+20&gt;=$D14,$B$3+20&lt;=WORKDAY($D14,$E14-1,$B$25:$B$46),NETWORKDAYS($B$3+20,$B$3+20,$B$25:$B$46)=1),IF(NETWORKDAYS($D14,$B$3+20,$B$25:$B$46)&lt;=ROUND($E14*N($H14),0),"■","□"),"")</f>
      </c>
      <c r="AE14" s="6">
        <f>IF(AND($D14&lt;&gt;"",$E14&lt;&gt;"",$B$3+21&gt;=$D14,$B$3+21&lt;=WORKDAY($D14,$E14-1,$B$25:$B$46),NETWORKDAYS($B$3+21,$B$3+21,$B$25:$B$46)=1),IF(NETWORKDAYS($D14,$B$3+21,$B$25:$B$46)&lt;=ROUND($E14*N($H14),0),"■","□"),"")</f>
      </c>
      <c r="AF14" s="6">
        <f>IF(AND($D14&lt;&gt;"",$E14&lt;&gt;"",$B$3+22&gt;=$D14,$B$3+22&lt;=WORKDAY($D14,$E14-1,$B$25:$B$46),NETWORKDAYS($B$3+22,$B$3+22,$B$25:$B$46)=1),IF(NETWORKDAYS($D14,$B$3+22,$B$25:$B$46)&lt;=ROUND($E14*N($H14),0),"■","□"),"")</f>
      </c>
      <c r="AG14" s="6">
        <f>IF(AND($D14&lt;&gt;"",$E14&lt;&gt;"",$B$3+23&gt;=$D14,$B$3+23&lt;=WORKDAY($D14,$E14-1,$B$25:$B$46),NETWORKDAYS($B$3+23,$B$3+23,$B$25:$B$46)=1),IF(NETWORKDAYS($D14,$B$3+23,$B$25:$B$46)&lt;=ROUND($E14*N($H14),0),"■","□"),"")</f>
      </c>
      <c r="AH14" s="6">
        <f>IF(AND($D14&lt;&gt;"",$E14&lt;&gt;"",$B$3+24&gt;=$D14,$B$3+24&lt;=WORKDAY($D14,$E14-1,$B$25:$B$46),NETWORKDAYS($B$3+24,$B$3+24,$B$25:$B$46)=1),IF(NETWORKDAYS($D14,$B$3+24,$B$25:$B$46)&lt;=ROUND($E14*N($H14),0),"■","□"),"")</f>
      </c>
      <c r="AI14" s="6">
        <f>IF(AND($D14&lt;&gt;"",$E14&lt;&gt;"",$B$3+25&gt;=$D14,$B$3+25&lt;=WORKDAY($D14,$E14-1,$B$25:$B$46),NETWORKDAYS($B$3+25,$B$3+25,$B$25:$B$46)=1),IF(NETWORKDAYS($D14,$B$3+25,$B$25:$B$46)&lt;=ROUND($E14*N($H14),0),"■","□"),"")</f>
      </c>
      <c r="AJ14" s="6">
        <f>IF(AND($D14&lt;&gt;"",$E14&lt;&gt;"",$B$3+26&gt;=$D14,$B$3+26&lt;=WORKDAY($D14,$E14-1,$B$25:$B$46),NETWORKDAYS($B$3+26,$B$3+26,$B$25:$B$46)=1),IF(NETWORKDAYS($D14,$B$3+26,$B$25:$B$46)&lt;=ROUND($E14*N($H14),0),"■","□"),"")</f>
      </c>
      <c r="AK14" s="6">
        <f>IF(AND($D14&lt;&gt;"",$E14&lt;&gt;"",$B$3+27&gt;=$D14,$B$3+27&lt;=WORKDAY($D14,$E14-1,$B$25:$B$46),NETWORKDAYS($B$3+27,$B$3+27,$B$25:$B$46)=1),IF(NETWORKDAYS($D14,$B$3+27,$B$25:$B$46)&lt;=ROUND($E14*N($H14),0),"■","□"),"")</f>
      </c>
    </row>
    <row r="15" ht="20" customHeight="1" spans="1:37" x14ac:dyDescent="0.25">
      <c r="A15" s="6">
        <v>8</v>
      </c>
      <c r="B15" s="3"/>
      <c r="C15" s="3"/>
      <c r="D15" s="3"/>
      <c r="E15" s="6"/>
      <c r="F15" s="6">
        <f>IF(OR(D15="",E15=""),"",TEXT(WORKDAY(D15,E15-1,$B$25:$B$46),"m/d"))</f>
      </c>
      <c r="G15" s="3"/>
      <c r="H15" s="7"/>
      <c r="I15" s="6">
        <f>IF(D15="","",IF(N(H15)&gt;=1,"完了",IF(N(H15)&gt;0,"作業中","未着手")))</f>
      </c>
      <c r="J15" s="6">
        <f>IF(AND($D15&lt;&gt;"",$E15&lt;&gt;"",$B$3+0&gt;=$D15,$B$3+0&lt;=WORKDAY($D15,$E15-1,$B$25:$B$46),NETWORKDAYS($B$3+0,$B$3+0,$B$25:$B$46)=1),IF(NETWORKDAYS($D15,$B$3+0,$B$25:$B$46)&lt;=ROUND($E15*N($H15),0),"■","□"),"")</f>
      </c>
      <c r="K15" s="6">
        <f>IF(AND($D15&lt;&gt;"",$E15&lt;&gt;"",$B$3+1&gt;=$D15,$B$3+1&lt;=WORKDAY($D15,$E15-1,$B$25:$B$46),NETWORKDAYS($B$3+1,$B$3+1,$B$25:$B$46)=1),IF(NETWORKDAYS($D15,$B$3+1,$B$25:$B$46)&lt;=ROUND($E15*N($H15),0),"■","□"),"")</f>
      </c>
      <c r="L15" s="6">
        <f>IF(AND($D15&lt;&gt;"",$E15&lt;&gt;"",$B$3+2&gt;=$D15,$B$3+2&lt;=WORKDAY($D15,$E15-1,$B$25:$B$46),NETWORKDAYS($B$3+2,$B$3+2,$B$25:$B$46)=1),IF(NETWORKDAYS($D15,$B$3+2,$B$25:$B$46)&lt;=ROUND($E15*N($H15),0),"■","□"),"")</f>
      </c>
      <c r="M15" s="6">
        <f>IF(AND($D15&lt;&gt;"",$E15&lt;&gt;"",$B$3+3&gt;=$D15,$B$3+3&lt;=WORKDAY($D15,$E15-1,$B$25:$B$46),NETWORKDAYS($B$3+3,$B$3+3,$B$25:$B$46)=1),IF(NETWORKDAYS($D15,$B$3+3,$B$25:$B$46)&lt;=ROUND($E15*N($H15),0),"■","□"),"")</f>
      </c>
      <c r="N15" s="6">
        <f>IF(AND($D15&lt;&gt;"",$E15&lt;&gt;"",$B$3+4&gt;=$D15,$B$3+4&lt;=WORKDAY($D15,$E15-1,$B$25:$B$46),NETWORKDAYS($B$3+4,$B$3+4,$B$25:$B$46)=1),IF(NETWORKDAYS($D15,$B$3+4,$B$25:$B$46)&lt;=ROUND($E15*N($H15),0),"■","□"),"")</f>
      </c>
      <c r="O15" s="6">
        <f>IF(AND($D15&lt;&gt;"",$E15&lt;&gt;"",$B$3+5&gt;=$D15,$B$3+5&lt;=WORKDAY($D15,$E15-1,$B$25:$B$46),NETWORKDAYS($B$3+5,$B$3+5,$B$25:$B$46)=1),IF(NETWORKDAYS($D15,$B$3+5,$B$25:$B$46)&lt;=ROUND($E15*N($H15),0),"■","□"),"")</f>
      </c>
      <c r="P15" s="6">
        <f>IF(AND($D15&lt;&gt;"",$E15&lt;&gt;"",$B$3+6&gt;=$D15,$B$3+6&lt;=WORKDAY($D15,$E15-1,$B$25:$B$46),NETWORKDAYS($B$3+6,$B$3+6,$B$25:$B$46)=1),IF(NETWORKDAYS($D15,$B$3+6,$B$25:$B$46)&lt;=ROUND($E15*N($H15),0),"■","□"),"")</f>
      </c>
      <c r="Q15" s="6">
        <f>IF(AND($D15&lt;&gt;"",$E15&lt;&gt;"",$B$3+7&gt;=$D15,$B$3+7&lt;=WORKDAY($D15,$E15-1,$B$25:$B$46),NETWORKDAYS($B$3+7,$B$3+7,$B$25:$B$46)=1),IF(NETWORKDAYS($D15,$B$3+7,$B$25:$B$46)&lt;=ROUND($E15*N($H15),0),"■","□"),"")</f>
      </c>
      <c r="R15" s="6">
        <f>IF(AND($D15&lt;&gt;"",$E15&lt;&gt;"",$B$3+8&gt;=$D15,$B$3+8&lt;=WORKDAY($D15,$E15-1,$B$25:$B$46),NETWORKDAYS($B$3+8,$B$3+8,$B$25:$B$46)=1),IF(NETWORKDAYS($D15,$B$3+8,$B$25:$B$46)&lt;=ROUND($E15*N($H15),0),"■","□"),"")</f>
      </c>
      <c r="S15" s="6">
        <f>IF(AND($D15&lt;&gt;"",$E15&lt;&gt;"",$B$3+9&gt;=$D15,$B$3+9&lt;=WORKDAY($D15,$E15-1,$B$25:$B$46),NETWORKDAYS($B$3+9,$B$3+9,$B$25:$B$46)=1),IF(NETWORKDAYS($D15,$B$3+9,$B$25:$B$46)&lt;=ROUND($E15*N($H15),0),"■","□"),"")</f>
      </c>
      <c r="T15" s="6">
        <f>IF(AND($D15&lt;&gt;"",$E15&lt;&gt;"",$B$3+10&gt;=$D15,$B$3+10&lt;=WORKDAY($D15,$E15-1,$B$25:$B$46),NETWORKDAYS($B$3+10,$B$3+10,$B$25:$B$46)=1),IF(NETWORKDAYS($D15,$B$3+10,$B$25:$B$46)&lt;=ROUND($E15*N($H15),0),"■","□"),"")</f>
      </c>
      <c r="U15" s="6">
        <f>IF(AND($D15&lt;&gt;"",$E15&lt;&gt;"",$B$3+11&gt;=$D15,$B$3+11&lt;=WORKDAY($D15,$E15-1,$B$25:$B$46),NETWORKDAYS($B$3+11,$B$3+11,$B$25:$B$46)=1),IF(NETWORKDAYS($D15,$B$3+11,$B$25:$B$46)&lt;=ROUND($E15*N($H15),0),"■","□"),"")</f>
      </c>
      <c r="V15" s="6">
        <f>IF(AND($D15&lt;&gt;"",$E15&lt;&gt;"",$B$3+12&gt;=$D15,$B$3+12&lt;=WORKDAY($D15,$E15-1,$B$25:$B$46),NETWORKDAYS($B$3+12,$B$3+12,$B$25:$B$46)=1),IF(NETWORKDAYS($D15,$B$3+12,$B$25:$B$46)&lt;=ROUND($E15*N($H15),0),"■","□"),"")</f>
      </c>
      <c r="W15" s="6">
        <f>IF(AND($D15&lt;&gt;"",$E15&lt;&gt;"",$B$3+13&gt;=$D15,$B$3+13&lt;=WORKDAY($D15,$E15-1,$B$25:$B$46),NETWORKDAYS($B$3+13,$B$3+13,$B$25:$B$46)=1),IF(NETWORKDAYS($D15,$B$3+13,$B$25:$B$46)&lt;=ROUND($E15*N($H15),0),"■","□"),"")</f>
      </c>
      <c r="X15" s="6">
        <f>IF(AND($D15&lt;&gt;"",$E15&lt;&gt;"",$B$3+14&gt;=$D15,$B$3+14&lt;=WORKDAY($D15,$E15-1,$B$25:$B$46),NETWORKDAYS($B$3+14,$B$3+14,$B$25:$B$46)=1),IF(NETWORKDAYS($D15,$B$3+14,$B$25:$B$46)&lt;=ROUND($E15*N($H15),0),"■","□"),"")</f>
      </c>
      <c r="Y15" s="6">
        <f>IF(AND($D15&lt;&gt;"",$E15&lt;&gt;"",$B$3+15&gt;=$D15,$B$3+15&lt;=WORKDAY($D15,$E15-1,$B$25:$B$46),NETWORKDAYS($B$3+15,$B$3+15,$B$25:$B$46)=1),IF(NETWORKDAYS($D15,$B$3+15,$B$25:$B$46)&lt;=ROUND($E15*N($H15),0),"■","□"),"")</f>
      </c>
      <c r="Z15" s="6">
        <f>IF(AND($D15&lt;&gt;"",$E15&lt;&gt;"",$B$3+16&gt;=$D15,$B$3+16&lt;=WORKDAY($D15,$E15-1,$B$25:$B$46),NETWORKDAYS($B$3+16,$B$3+16,$B$25:$B$46)=1),IF(NETWORKDAYS($D15,$B$3+16,$B$25:$B$46)&lt;=ROUND($E15*N($H15),0),"■","□"),"")</f>
      </c>
      <c r="AA15" s="6">
        <f>IF(AND($D15&lt;&gt;"",$E15&lt;&gt;"",$B$3+17&gt;=$D15,$B$3+17&lt;=WORKDAY($D15,$E15-1,$B$25:$B$46),NETWORKDAYS($B$3+17,$B$3+17,$B$25:$B$46)=1),IF(NETWORKDAYS($D15,$B$3+17,$B$25:$B$46)&lt;=ROUND($E15*N($H15),0),"■","□"),"")</f>
      </c>
      <c r="AB15" s="6">
        <f>IF(AND($D15&lt;&gt;"",$E15&lt;&gt;"",$B$3+18&gt;=$D15,$B$3+18&lt;=WORKDAY($D15,$E15-1,$B$25:$B$46),NETWORKDAYS($B$3+18,$B$3+18,$B$25:$B$46)=1),IF(NETWORKDAYS($D15,$B$3+18,$B$25:$B$46)&lt;=ROUND($E15*N($H15),0),"■","□"),"")</f>
      </c>
      <c r="AC15" s="6">
        <f>IF(AND($D15&lt;&gt;"",$E15&lt;&gt;"",$B$3+19&gt;=$D15,$B$3+19&lt;=WORKDAY($D15,$E15-1,$B$25:$B$46),NETWORKDAYS($B$3+19,$B$3+19,$B$25:$B$46)=1),IF(NETWORKDAYS($D15,$B$3+19,$B$25:$B$46)&lt;=ROUND($E15*N($H15),0),"■","□"),"")</f>
      </c>
      <c r="AD15" s="6">
        <f>IF(AND($D15&lt;&gt;"",$E15&lt;&gt;"",$B$3+20&gt;=$D15,$B$3+20&lt;=WORKDAY($D15,$E15-1,$B$25:$B$46),NETWORKDAYS($B$3+20,$B$3+20,$B$25:$B$46)=1),IF(NETWORKDAYS($D15,$B$3+20,$B$25:$B$46)&lt;=ROUND($E15*N($H15),0),"■","□"),"")</f>
      </c>
      <c r="AE15" s="6">
        <f>IF(AND($D15&lt;&gt;"",$E15&lt;&gt;"",$B$3+21&gt;=$D15,$B$3+21&lt;=WORKDAY($D15,$E15-1,$B$25:$B$46),NETWORKDAYS($B$3+21,$B$3+21,$B$25:$B$46)=1),IF(NETWORKDAYS($D15,$B$3+21,$B$25:$B$46)&lt;=ROUND($E15*N($H15),0),"■","□"),"")</f>
      </c>
      <c r="AF15" s="6">
        <f>IF(AND($D15&lt;&gt;"",$E15&lt;&gt;"",$B$3+22&gt;=$D15,$B$3+22&lt;=WORKDAY($D15,$E15-1,$B$25:$B$46),NETWORKDAYS($B$3+22,$B$3+22,$B$25:$B$46)=1),IF(NETWORKDAYS($D15,$B$3+22,$B$25:$B$46)&lt;=ROUND($E15*N($H15),0),"■","□"),"")</f>
      </c>
      <c r="AG15" s="6">
        <f>IF(AND($D15&lt;&gt;"",$E15&lt;&gt;"",$B$3+23&gt;=$D15,$B$3+23&lt;=WORKDAY($D15,$E15-1,$B$25:$B$46),NETWORKDAYS($B$3+23,$B$3+23,$B$25:$B$46)=1),IF(NETWORKDAYS($D15,$B$3+23,$B$25:$B$46)&lt;=ROUND($E15*N($H15),0),"■","□"),"")</f>
      </c>
      <c r="AH15" s="6">
        <f>IF(AND($D15&lt;&gt;"",$E15&lt;&gt;"",$B$3+24&gt;=$D15,$B$3+24&lt;=WORKDAY($D15,$E15-1,$B$25:$B$46),NETWORKDAYS($B$3+24,$B$3+24,$B$25:$B$46)=1),IF(NETWORKDAYS($D15,$B$3+24,$B$25:$B$46)&lt;=ROUND($E15*N($H15),0),"■","□"),"")</f>
      </c>
      <c r="AI15" s="6">
        <f>IF(AND($D15&lt;&gt;"",$E15&lt;&gt;"",$B$3+25&gt;=$D15,$B$3+25&lt;=WORKDAY($D15,$E15-1,$B$25:$B$46),NETWORKDAYS($B$3+25,$B$3+25,$B$25:$B$46)=1),IF(NETWORKDAYS($D15,$B$3+25,$B$25:$B$46)&lt;=ROUND($E15*N($H15),0),"■","□"),"")</f>
      </c>
      <c r="AJ15" s="6">
        <f>IF(AND($D15&lt;&gt;"",$E15&lt;&gt;"",$B$3+26&gt;=$D15,$B$3+26&lt;=WORKDAY($D15,$E15-1,$B$25:$B$46),NETWORKDAYS($B$3+26,$B$3+26,$B$25:$B$46)=1),IF(NETWORKDAYS($D15,$B$3+26,$B$25:$B$46)&lt;=ROUND($E15*N($H15),0),"■","□"),"")</f>
      </c>
      <c r="AK15" s="6">
        <f>IF(AND($D15&lt;&gt;"",$E15&lt;&gt;"",$B$3+27&gt;=$D15,$B$3+27&lt;=WORKDAY($D15,$E15-1,$B$25:$B$46),NETWORKDAYS($B$3+27,$B$3+27,$B$25:$B$46)=1),IF(NETWORKDAYS($D15,$B$3+27,$B$25:$B$46)&lt;=ROUND($E15*N($H15),0),"■","□"),"")</f>
      </c>
    </row>
    <row r="16" ht="20" customHeight="1" spans="1:37" x14ac:dyDescent="0.25">
      <c r="A16" s="6">
        <v>9</v>
      </c>
      <c r="B16" s="3"/>
      <c r="C16" s="3"/>
      <c r="D16" s="3"/>
      <c r="E16" s="6"/>
      <c r="F16" s="6">
        <f>IF(OR(D16="",E16=""),"",TEXT(WORKDAY(D16,E16-1,$B$25:$B$46),"m/d"))</f>
      </c>
      <c r="G16" s="3"/>
      <c r="H16" s="7"/>
      <c r="I16" s="6">
        <f>IF(D16="","",IF(N(H16)&gt;=1,"完了",IF(N(H16)&gt;0,"作業中","未着手")))</f>
      </c>
      <c r="J16" s="6">
        <f>IF(AND($D16&lt;&gt;"",$E16&lt;&gt;"",$B$3+0&gt;=$D16,$B$3+0&lt;=WORKDAY($D16,$E16-1,$B$25:$B$46),NETWORKDAYS($B$3+0,$B$3+0,$B$25:$B$46)=1),IF(NETWORKDAYS($D16,$B$3+0,$B$25:$B$46)&lt;=ROUND($E16*N($H16),0),"■","□"),"")</f>
      </c>
      <c r="K16" s="6">
        <f>IF(AND($D16&lt;&gt;"",$E16&lt;&gt;"",$B$3+1&gt;=$D16,$B$3+1&lt;=WORKDAY($D16,$E16-1,$B$25:$B$46),NETWORKDAYS($B$3+1,$B$3+1,$B$25:$B$46)=1),IF(NETWORKDAYS($D16,$B$3+1,$B$25:$B$46)&lt;=ROUND($E16*N($H16),0),"■","□"),"")</f>
      </c>
      <c r="L16" s="6">
        <f>IF(AND($D16&lt;&gt;"",$E16&lt;&gt;"",$B$3+2&gt;=$D16,$B$3+2&lt;=WORKDAY($D16,$E16-1,$B$25:$B$46),NETWORKDAYS($B$3+2,$B$3+2,$B$25:$B$46)=1),IF(NETWORKDAYS($D16,$B$3+2,$B$25:$B$46)&lt;=ROUND($E16*N($H16),0),"■","□"),"")</f>
      </c>
      <c r="M16" s="6">
        <f>IF(AND($D16&lt;&gt;"",$E16&lt;&gt;"",$B$3+3&gt;=$D16,$B$3+3&lt;=WORKDAY($D16,$E16-1,$B$25:$B$46),NETWORKDAYS($B$3+3,$B$3+3,$B$25:$B$46)=1),IF(NETWORKDAYS($D16,$B$3+3,$B$25:$B$46)&lt;=ROUND($E16*N($H16),0),"■","□"),"")</f>
      </c>
      <c r="N16" s="6">
        <f>IF(AND($D16&lt;&gt;"",$E16&lt;&gt;"",$B$3+4&gt;=$D16,$B$3+4&lt;=WORKDAY($D16,$E16-1,$B$25:$B$46),NETWORKDAYS($B$3+4,$B$3+4,$B$25:$B$46)=1),IF(NETWORKDAYS($D16,$B$3+4,$B$25:$B$46)&lt;=ROUND($E16*N($H16),0),"■","□"),"")</f>
      </c>
      <c r="O16" s="6">
        <f>IF(AND($D16&lt;&gt;"",$E16&lt;&gt;"",$B$3+5&gt;=$D16,$B$3+5&lt;=WORKDAY($D16,$E16-1,$B$25:$B$46),NETWORKDAYS($B$3+5,$B$3+5,$B$25:$B$46)=1),IF(NETWORKDAYS($D16,$B$3+5,$B$25:$B$46)&lt;=ROUND($E16*N($H16),0),"■","□"),"")</f>
      </c>
      <c r="P16" s="6">
        <f>IF(AND($D16&lt;&gt;"",$E16&lt;&gt;"",$B$3+6&gt;=$D16,$B$3+6&lt;=WORKDAY($D16,$E16-1,$B$25:$B$46),NETWORKDAYS($B$3+6,$B$3+6,$B$25:$B$46)=1),IF(NETWORKDAYS($D16,$B$3+6,$B$25:$B$46)&lt;=ROUND($E16*N($H16),0),"■","□"),"")</f>
      </c>
      <c r="Q16" s="6">
        <f>IF(AND($D16&lt;&gt;"",$E16&lt;&gt;"",$B$3+7&gt;=$D16,$B$3+7&lt;=WORKDAY($D16,$E16-1,$B$25:$B$46),NETWORKDAYS($B$3+7,$B$3+7,$B$25:$B$46)=1),IF(NETWORKDAYS($D16,$B$3+7,$B$25:$B$46)&lt;=ROUND($E16*N($H16),0),"■","□"),"")</f>
      </c>
      <c r="R16" s="6">
        <f>IF(AND($D16&lt;&gt;"",$E16&lt;&gt;"",$B$3+8&gt;=$D16,$B$3+8&lt;=WORKDAY($D16,$E16-1,$B$25:$B$46),NETWORKDAYS($B$3+8,$B$3+8,$B$25:$B$46)=1),IF(NETWORKDAYS($D16,$B$3+8,$B$25:$B$46)&lt;=ROUND($E16*N($H16),0),"■","□"),"")</f>
      </c>
      <c r="S16" s="6">
        <f>IF(AND($D16&lt;&gt;"",$E16&lt;&gt;"",$B$3+9&gt;=$D16,$B$3+9&lt;=WORKDAY($D16,$E16-1,$B$25:$B$46),NETWORKDAYS($B$3+9,$B$3+9,$B$25:$B$46)=1),IF(NETWORKDAYS($D16,$B$3+9,$B$25:$B$46)&lt;=ROUND($E16*N($H16),0),"■","□"),"")</f>
      </c>
      <c r="T16" s="6">
        <f>IF(AND($D16&lt;&gt;"",$E16&lt;&gt;"",$B$3+10&gt;=$D16,$B$3+10&lt;=WORKDAY($D16,$E16-1,$B$25:$B$46),NETWORKDAYS($B$3+10,$B$3+10,$B$25:$B$46)=1),IF(NETWORKDAYS($D16,$B$3+10,$B$25:$B$46)&lt;=ROUND($E16*N($H16),0),"■","□"),"")</f>
      </c>
      <c r="U16" s="6">
        <f>IF(AND($D16&lt;&gt;"",$E16&lt;&gt;"",$B$3+11&gt;=$D16,$B$3+11&lt;=WORKDAY($D16,$E16-1,$B$25:$B$46),NETWORKDAYS($B$3+11,$B$3+11,$B$25:$B$46)=1),IF(NETWORKDAYS($D16,$B$3+11,$B$25:$B$46)&lt;=ROUND($E16*N($H16),0),"■","□"),"")</f>
      </c>
      <c r="V16" s="6">
        <f>IF(AND($D16&lt;&gt;"",$E16&lt;&gt;"",$B$3+12&gt;=$D16,$B$3+12&lt;=WORKDAY($D16,$E16-1,$B$25:$B$46),NETWORKDAYS($B$3+12,$B$3+12,$B$25:$B$46)=1),IF(NETWORKDAYS($D16,$B$3+12,$B$25:$B$46)&lt;=ROUND($E16*N($H16),0),"■","□"),"")</f>
      </c>
      <c r="W16" s="6">
        <f>IF(AND($D16&lt;&gt;"",$E16&lt;&gt;"",$B$3+13&gt;=$D16,$B$3+13&lt;=WORKDAY($D16,$E16-1,$B$25:$B$46),NETWORKDAYS($B$3+13,$B$3+13,$B$25:$B$46)=1),IF(NETWORKDAYS($D16,$B$3+13,$B$25:$B$46)&lt;=ROUND($E16*N($H16),0),"■","□"),"")</f>
      </c>
      <c r="X16" s="6">
        <f>IF(AND($D16&lt;&gt;"",$E16&lt;&gt;"",$B$3+14&gt;=$D16,$B$3+14&lt;=WORKDAY($D16,$E16-1,$B$25:$B$46),NETWORKDAYS($B$3+14,$B$3+14,$B$25:$B$46)=1),IF(NETWORKDAYS($D16,$B$3+14,$B$25:$B$46)&lt;=ROUND($E16*N($H16),0),"■","□"),"")</f>
      </c>
      <c r="Y16" s="6">
        <f>IF(AND($D16&lt;&gt;"",$E16&lt;&gt;"",$B$3+15&gt;=$D16,$B$3+15&lt;=WORKDAY($D16,$E16-1,$B$25:$B$46),NETWORKDAYS($B$3+15,$B$3+15,$B$25:$B$46)=1),IF(NETWORKDAYS($D16,$B$3+15,$B$25:$B$46)&lt;=ROUND($E16*N($H16),0),"■","□"),"")</f>
      </c>
      <c r="Z16" s="6">
        <f>IF(AND($D16&lt;&gt;"",$E16&lt;&gt;"",$B$3+16&gt;=$D16,$B$3+16&lt;=WORKDAY($D16,$E16-1,$B$25:$B$46),NETWORKDAYS($B$3+16,$B$3+16,$B$25:$B$46)=1),IF(NETWORKDAYS($D16,$B$3+16,$B$25:$B$46)&lt;=ROUND($E16*N($H16),0),"■","□"),"")</f>
      </c>
      <c r="AA16" s="6">
        <f>IF(AND($D16&lt;&gt;"",$E16&lt;&gt;"",$B$3+17&gt;=$D16,$B$3+17&lt;=WORKDAY($D16,$E16-1,$B$25:$B$46),NETWORKDAYS($B$3+17,$B$3+17,$B$25:$B$46)=1),IF(NETWORKDAYS($D16,$B$3+17,$B$25:$B$46)&lt;=ROUND($E16*N($H16),0),"■","□"),"")</f>
      </c>
      <c r="AB16" s="6">
        <f>IF(AND($D16&lt;&gt;"",$E16&lt;&gt;"",$B$3+18&gt;=$D16,$B$3+18&lt;=WORKDAY($D16,$E16-1,$B$25:$B$46),NETWORKDAYS($B$3+18,$B$3+18,$B$25:$B$46)=1),IF(NETWORKDAYS($D16,$B$3+18,$B$25:$B$46)&lt;=ROUND($E16*N($H16),0),"■","□"),"")</f>
      </c>
      <c r="AC16" s="6">
        <f>IF(AND($D16&lt;&gt;"",$E16&lt;&gt;"",$B$3+19&gt;=$D16,$B$3+19&lt;=WORKDAY($D16,$E16-1,$B$25:$B$46),NETWORKDAYS($B$3+19,$B$3+19,$B$25:$B$46)=1),IF(NETWORKDAYS($D16,$B$3+19,$B$25:$B$46)&lt;=ROUND($E16*N($H16),0),"■","□"),"")</f>
      </c>
      <c r="AD16" s="6">
        <f>IF(AND($D16&lt;&gt;"",$E16&lt;&gt;"",$B$3+20&gt;=$D16,$B$3+20&lt;=WORKDAY($D16,$E16-1,$B$25:$B$46),NETWORKDAYS($B$3+20,$B$3+20,$B$25:$B$46)=1),IF(NETWORKDAYS($D16,$B$3+20,$B$25:$B$46)&lt;=ROUND($E16*N($H16),0),"■","□"),"")</f>
      </c>
      <c r="AE16" s="6">
        <f>IF(AND($D16&lt;&gt;"",$E16&lt;&gt;"",$B$3+21&gt;=$D16,$B$3+21&lt;=WORKDAY($D16,$E16-1,$B$25:$B$46),NETWORKDAYS($B$3+21,$B$3+21,$B$25:$B$46)=1),IF(NETWORKDAYS($D16,$B$3+21,$B$25:$B$46)&lt;=ROUND($E16*N($H16),0),"■","□"),"")</f>
      </c>
      <c r="AF16" s="6">
        <f>IF(AND($D16&lt;&gt;"",$E16&lt;&gt;"",$B$3+22&gt;=$D16,$B$3+22&lt;=WORKDAY($D16,$E16-1,$B$25:$B$46),NETWORKDAYS($B$3+22,$B$3+22,$B$25:$B$46)=1),IF(NETWORKDAYS($D16,$B$3+22,$B$25:$B$46)&lt;=ROUND($E16*N($H16),0),"■","□"),"")</f>
      </c>
      <c r="AG16" s="6">
        <f>IF(AND($D16&lt;&gt;"",$E16&lt;&gt;"",$B$3+23&gt;=$D16,$B$3+23&lt;=WORKDAY($D16,$E16-1,$B$25:$B$46),NETWORKDAYS($B$3+23,$B$3+23,$B$25:$B$46)=1),IF(NETWORKDAYS($D16,$B$3+23,$B$25:$B$46)&lt;=ROUND($E16*N($H16),0),"■","□"),"")</f>
      </c>
      <c r="AH16" s="6">
        <f>IF(AND($D16&lt;&gt;"",$E16&lt;&gt;"",$B$3+24&gt;=$D16,$B$3+24&lt;=WORKDAY($D16,$E16-1,$B$25:$B$46),NETWORKDAYS($B$3+24,$B$3+24,$B$25:$B$46)=1),IF(NETWORKDAYS($D16,$B$3+24,$B$25:$B$46)&lt;=ROUND($E16*N($H16),0),"■","□"),"")</f>
      </c>
      <c r="AI16" s="6">
        <f>IF(AND($D16&lt;&gt;"",$E16&lt;&gt;"",$B$3+25&gt;=$D16,$B$3+25&lt;=WORKDAY($D16,$E16-1,$B$25:$B$46),NETWORKDAYS($B$3+25,$B$3+25,$B$25:$B$46)=1),IF(NETWORKDAYS($D16,$B$3+25,$B$25:$B$46)&lt;=ROUND($E16*N($H16),0),"■","□"),"")</f>
      </c>
      <c r="AJ16" s="6">
        <f>IF(AND($D16&lt;&gt;"",$E16&lt;&gt;"",$B$3+26&gt;=$D16,$B$3+26&lt;=WORKDAY($D16,$E16-1,$B$25:$B$46),NETWORKDAYS($B$3+26,$B$3+26,$B$25:$B$46)=1),IF(NETWORKDAYS($D16,$B$3+26,$B$25:$B$46)&lt;=ROUND($E16*N($H16),0),"■","□"),"")</f>
      </c>
      <c r="AK16" s="6">
        <f>IF(AND($D16&lt;&gt;"",$E16&lt;&gt;"",$B$3+27&gt;=$D16,$B$3+27&lt;=WORKDAY($D16,$E16-1,$B$25:$B$46),NETWORKDAYS($B$3+27,$B$3+27,$B$25:$B$46)=1),IF(NETWORKDAYS($D16,$B$3+27,$B$25:$B$46)&lt;=ROUND($E16*N($H16),0),"■","□"),"")</f>
      </c>
    </row>
    <row r="17" ht="20" customHeight="1" spans="1:37" x14ac:dyDescent="0.25">
      <c r="A17" s="6">
        <v>10</v>
      </c>
      <c r="B17" s="3"/>
      <c r="C17" s="3"/>
      <c r="D17" s="3"/>
      <c r="E17" s="6"/>
      <c r="F17" s="6">
        <f>IF(OR(D17="",E17=""),"",TEXT(WORKDAY(D17,E17-1,$B$25:$B$46),"m/d"))</f>
      </c>
      <c r="G17" s="3"/>
      <c r="H17" s="7"/>
      <c r="I17" s="6">
        <f>IF(D17="","",IF(N(H17)&gt;=1,"完了",IF(N(H17)&gt;0,"作業中","未着手")))</f>
      </c>
      <c r="J17" s="6">
        <f>IF(AND($D17&lt;&gt;"",$E17&lt;&gt;"",$B$3+0&gt;=$D17,$B$3+0&lt;=WORKDAY($D17,$E17-1,$B$25:$B$46),NETWORKDAYS($B$3+0,$B$3+0,$B$25:$B$46)=1),IF(NETWORKDAYS($D17,$B$3+0,$B$25:$B$46)&lt;=ROUND($E17*N($H17),0),"■","□"),"")</f>
      </c>
      <c r="K17" s="6">
        <f>IF(AND($D17&lt;&gt;"",$E17&lt;&gt;"",$B$3+1&gt;=$D17,$B$3+1&lt;=WORKDAY($D17,$E17-1,$B$25:$B$46),NETWORKDAYS($B$3+1,$B$3+1,$B$25:$B$46)=1),IF(NETWORKDAYS($D17,$B$3+1,$B$25:$B$46)&lt;=ROUND($E17*N($H17),0),"■","□"),"")</f>
      </c>
      <c r="L17" s="6">
        <f>IF(AND($D17&lt;&gt;"",$E17&lt;&gt;"",$B$3+2&gt;=$D17,$B$3+2&lt;=WORKDAY($D17,$E17-1,$B$25:$B$46),NETWORKDAYS($B$3+2,$B$3+2,$B$25:$B$46)=1),IF(NETWORKDAYS($D17,$B$3+2,$B$25:$B$46)&lt;=ROUND($E17*N($H17),0),"■","□"),"")</f>
      </c>
      <c r="M17" s="6">
        <f>IF(AND($D17&lt;&gt;"",$E17&lt;&gt;"",$B$3+3&gt;=$D17,$B$3+3&lt;=WORKDAY($D17,$E17-1,$B$25:$B$46),NETWORKDAYS($B$3+3,$B$3+3,$B$25:$B$46)=1),IF(NETWORKDAYS($D17,$B$3+3,$B$25:$B$46)&lt;=ROUND($E17*N($H17),0),"■","□"),"")</f>
      </c>
      <c r="N17" s="6">
        <f>IF(AND($D17&lt;&gt;"",$E17&lt;&gt;"",$B$3+4&gt;=$D17,$B$3+4&lt;=WORKDAY($D17,$E17-1,$B$25:$B$46),NETWORKDAYS($B$3+4,$B$3+4,$B$25:$B$46)=1),IF(NETWORKDAYS($D17,$B$3+4,$B$25:$B$46)&lt;=ROUND($E17*N($H17),0),"■","□"),"")</f>
      </c>
      <c r="O17" s="6">
        <f>IF(AND($D17&lt;&gt;"",$E17&lt;&gt;"",$B$3+5&gt;=$D17,$B$3+5&lt;=WORKDAY($D17,$E17-1,$B$25:$B$46),NETWORKDAYS($B$3+5,$B$3+5,$B$25:$B$46)=1),IF(NETWORKDAYS($D17,$B$3+5,$B$25:$B$46)&lt;=ROUND($E17*N($H17),0),"■","□"),"")</f>
      </c>
      <c r="P17" s="6">
        <f>IF(AND($D17&lt;&gt;"",$E17&lt;&gt;"",$B$3+6&gt;=$D17,$B$3+6&lt;=WORKDAY($D17,$E17-1,$B$25:$B$46),NETWORKDAYS($B$3+6,$B$3+6,$B$25:$B$46)=1),IF(NETWORKDAYS($D17,$B$3+6,$B$25:$B$46)&lt;=ROUND($E17*N($H17),0),"■","□"),"")</f>
      </c>
      <c r="Q17" s="6">
        <f>IF(AND($D17&lt;&gt;"",$E17&lt;&gt;"",$B$3+7&gt;=$D17,$B$3+7&lt;=WORKDAY($D17,$E17-1,$B$25:$B$46),NETWORKDAYS($B$3+7,$B$3+7,$B$25:$B$46)=1),IF(NETWORKDAYS($D17,$B$3+7,$B$25:$B$46)&lt;=ROUND($E17*N($H17),0),"■","□"),"")</f>
      </c>
      <c r="R17" s="6">
        <f>IF(AND($D17&lt;&gt;"",$E17&lt;&gt;"",$B$3+8&gt;=$D17,$B$3+8&lt;=WORKDAY($D17,$E17-1,$B$25:$B$46),NETWORKDAYS($B$3+8,$B$3+8,$B$25:$B$46)=1),IF(NETWORKDAYS($D17,$B$3+8,$B$25:$B$46)&lt;=ROUND($E17*N($H17),0),"■","□"),"")</f>
      </c>
      <c r="S17" s="6">
        <f>IF(AND($D17&lt;&gt;"",$E17&lt;&gt;"",$B$3+9&gt;=$D17,$B$3+9&lt;=WORKDAY($D17,$E17-1,$B$25:$B$46),NETWORKDAYS($B$3+9,$B$3+9,$B$25:$B$46)=1),IF(NETWORKDAYS($D17,$B$3+9,$B$25:$B$46)&lt;=ROUND($E17*N($H17),0),"■","□"),"")</f>
      </c>
      <c r="T17" s="6">
        <f>IF(AND($D17&lt;&gt;"",$E17&lt;&gt;"",$B$3+10&gt;=$D17,$B$3+10&lt;=WORKDAY($D17,$E17-1,$B$25:$B$46),NETWORKDAYS($B$3+10,$B$3+10,$B$25:$B$46)=1),IF(NETWORKDAYS($D17,$B$3+10,$B$25:$B$46)&lt;=ROUND($E17*N($H17),0),"■","□"),"")</f>
      </c>
      <c r="U17" s="6">
        <f>IF(AND($D17&lt;&gt;"",$E17&lt;&gt;"",$B$3+11&gt;=$D17,$B$3+11&lt;=WORKDAY($D17,$E17-1,$B$25:$B$46),NETWORKDAYS($B$3+11,$B$3+11,$B$25:$B$46)=1),IF(NETWORKDAYS($D17,$B$3+11,$B$25:$B$46)&lt;=ROUND($E17*N($H17),0),"■","□"),"")</f>
      </c>
      <c r="V17" s="6">
        <f>IF(AND($D17&lt;&gt;"",$E17&lt;&gt;"",$B$3+12&gt;=$D17,$B$3+12&lt;=WORKDAY($D17,$E17-1,$B$25:$B$46),NETWORKDAYS($B$3+12,$B$3+12,$B$25:$B$46)=1),IF(NETWORKDAYS($D17,$B$3+12,$B$25:$B$46)&lt;=ROUND($E17*N($H17),0),"■","□"),"")</f>
      </c>
      <c r="W17" s="6">
        <f>IF(AND($D17&lt;&gt;"",$E17&lt;&gt;"",$B$3+13&gt;=$D17,$B$3+13&lt;=WORKDAY($D17,$E17-1,$B$25:$B$46),NETWORKDAYS($B$3+13,$B$3+13,$B$25:$B$46)=1),IF(NETWORKDAYS($D17,$B$3+13,$B$25:$B$46)&lt;=ROUND($E17*N($H17),0),"■","□"),"")</f>
      </c>
      <c r="X17" s="6">
        <f>IF(AND($D17&lt;&gt;"",$E17&lt;&gt;"",$B$3+14&gt;=$D17,$B$3+14&lt;=WORKDAY($D17,$E17-1,$B$25:$B$46),NETWORKDAYS($B$3+14,$B$3+14,$B$25:$B$46)=1),IF(NETWORKDAYS($D17,$B$3+14,$B$25:$B$46)&lt;=ROUND($E17*N($H17),0),"■","□"),"")</f>
      </c>
      <c r="Y17" s="6">
        <f>IF(AND($D17&lt;&gt;"",$E17&lt;&gt;"",$B$3+15&gt;=$D17,$B$3+15&lt;=WORKDAY($D17,$E17-1,$B$25:$B$46),NETWORKDAYS($B$3+15,$B$3+15,$B$25:$B$46)=1),IF(NETWORKDAYS($D17,$B$3+15,$B$25:$B$46)&lt;=ROUND($E17*N($H17),0),"■","□"),"")</f>
      </c>
      <c r="Z17" s="6">
        <f>IF(AND($D17&lt;&gt;"",$E17&lt;&gt;"",$B$3+16&gt;=$D17,$B$3+16&lt;=WORKDAY($D17,$E17-1,$B$25:$B$46),NETWORKDAYS($B$3+16,$B$3+16,$B$25:$B$46)=1),IF(NETWORKDAYS($D17,$B$3+16,$B$25:$B$46)&lt;=ROUND($E17*N($H17),0),"■","□"),"")</f>
      </c>
      <c r="AA17" s="6">
        <f>IF(AND($D17&lt;&gt;"",$E17&lt;&gt;"",$B$3+17&gt;=$D17,$B$3+17&lt;=WORKDAY($D17,$E17-1,$B$25:$B$46),NETWORKDAYS($B$3+17,$B$3+17,$B$25:$B$46)=1),IF(NETWORKDAYS($D17,$B$3+17,$B$25:$B$46)&lt;=ROUND($E17*N($H17),0),"■","□"),"")</f>
      </c>
      <c r="AB17" s="6">
        <f>IF(AND($D17&lt;&gt;"",$E17&lt;&gt;"",$B$3+18&gt;=$D17,$B$3+18&lt;=WORKDAY($D17,$E17-1,$B$25:$B$46),NETWORKDAYS($B$3+18,$B$3+18,$B$25:$B$46)=1),IF(NETWORKDAYS($D17,$B$3+18,$B$25:$B$46)&lt;=ROUND($E17*N($H17),0),"■","□"),"")</f>
      </c>
      <c r="AC17" s="6">
        <f>IF(AND($D17&lt;&gt;"",$E17&lt;&gt;"",$B$3+19&gt;=$D17,$B$3+19&lt;=WORKDAY($D17,$E17-1,$B$25:$B$46),NETWORKDAYS($B$3+19,$B$3+19,$B$25:$B$46)=1),IF(NETWORKDAYS($D17,$B$3+19,$B$25:$B$46)&lt;=ROUND($E17*N($H17),0),"■","□"),"")</f>
      </c>
      <c r="AD17" s="6">
        <f>IF(AND($D17&lt;&gt;"",$E17&lt;&gt;"",$B$3+20&gt;=$D17,$B$3+20&lt;=WORKDAY($D17,$E17-1,$B$25:$B$46),NETWORKDAYS($B$3+20,$B$3+20,$B$25:$B$46)=1),IF(NETWORKDAYS($D17,$B$3+20,$B$25:$B$46)&lt;=ROUND($E17*N($H17),0),"■","□"),"")</f>
      </c>
      <c r="AE17" s="6">
        <f>IF(AND($D17&lt;&gt;"",$E17&lt;&gt;"",$B$3+21&gt;=$D17,$B$3+21&lt;=WORKDAY($D17,$E17-1,$B$25:$B$46),NETWORKDAYS($B$3+21,$B$3+21,$B$25:$B$46)=1),IF(NETWORKDAYS($D17,$B$3+21,$B$25:$B$46)&lt;=ROUND($E17*N($H17),0),"■","□"),"")</f>
      </c>
      <c r="AF17" s="6">
        <f>IF(AND($D17&lt;&gt;"",$E17&lt;&gt;"",$B$3+22&gt;=$D17,$B$3+22&lt;=WORKDAY($D17,$E17-1,$B$25:$B$46),NETWORKDAYS($B$3+22,$B$3+22,$B$25:$B$46)=1),IF(NETWORKDAYS($D17,$B$3+22,$B$25:$B$46)&lt;=ROUND($E17*N($H17),0),"■","□"),"")</f>
      </c>
      <c r="AG17" s="6">
        <f>IF(AND($D17&lt;&gt;"",$E17&lt;&gt;"",$B$3+23&gt;=$D17,$B$3+23&lt;=WORKDAY($D17,$E17-1,$B$25:$B$46),NETWORKDAYS($B$3+23,$B$3+23,$B$25:$B$46)=1),IF(NETWORKDAYS($D17,$B$3+23,$B$25:$B$46)&lt;=ROUND($E17*N($H17),0),"■","□"),"")</f>
      </c>
      <c r="AH17" s="6">
        <f>IF(AND($D17&lt;&gt;"",$E17&lt;&gt;"",$B$3+24&gt;=$D17,$B$3+24&lt;=WORKDAY($D17,$E17-1,$B$25:$B$46),NETWORKDAYS($B$3+24,$B$3+24,$B$25:$B$46)=1),IF(NETWORKDAYS($D17,$B$3+24,$B$25:$B$46)&lt;=ROUND($E17*N($H17),0),"■","□"),"")</f>
      </c>
      <c r="AI17" s="6">
        <f>IF(AND($D17&lt;&gt;"",$E17&lt;&gt;"",$B$3+25&gt;=$D17,$B$3+25&lt;=WORKDAY($D17,$E17-1,$B$25:$B$46),NETWORKDAYS($B$3+25,$B$3+25,$B$25:$B$46)=1),IF(NETWORKDAYS($D17,$B$3+25,$B$25:$B$46)&lt;=ROUND($E17*N($H17),0),"■","□"),"")</f>
      </c>
      <c r="AJ17" s="6">
        <f>IF(AND($D17&lt;&gt;"",$E17&lt;&gt;"",$B$3+26&gt;=$D17,$B$3+26&lt;=WORKDAY($D17,$E17-1,$B$25:$B$46),NETWORKDAYS($B$3+26,$B$3+26,$B$25:$B$46)=1),IF(NETWORKDAYS($D17,$B$3+26,$B$25:$B$46)&lt;=ROUND($E17*N($H17),0),"■","□"),"")</f>
      </c>
      <c r="AK17" s="6">
        <f>IF(AND($D17&lt;&gt;"",$E17&lt;&gt;"",$B$3+27&gt;=$D17,$B$3+27&lt;=WORKDAY($D17,$E17-1,$B$25:$B$46),NETWORKDAYS($B$3+27,$B$3+27,$B$25:$B$46)=1),IF(NETWORKDAYS($D17,$B$3+27,$B$25:$B$46)&lt;=ROUND($E17*N($H17),0),"■","□"),"")</f>
      </c>
    </row>
    <row r="18" ht="20" customHeight="1" spans="1:37" x14ac:dyDescent="0.25">
      <c r="A18" s="6">
        <v>11</v>
      </c>
      <c r="B18" s="3"/>
      <c r="C18" s="3"/>
      <c r="D18" s="3"/>
      <c r="E18" s="6"/>
      <c r="F18" s="6">
        <f>IF(OR(D18="",E18=""),"",TEXT(WORKDAY(D18,E18-1,$B$25:$B$46),"m/d"))</f>
      </c>
      <c r="G18" s="3"/>
      <c r="H18" s="7"/>
      <c r="I18" s="6">
        <f>IF(D18="","",IF(N(H18)&gt;=1,"完了",IF(N(H18)&gt;0,"作業中","未着手")))</f>
      </c>
      <c r="J18" s="6">
        <f>IF(AND($D18&lt;&gt;"",$E18&lt;&gt;"",$B$3+0&gt;=$D18,$B$3+0&lt;=WORKDAY($D18,$E18-1,$B$25:$B$46),NETWORKDAYS($B$3+0,$B$3+0,$B$25:$B$46)=1),IF(NETWORKDAYS($D18,$B$3+0,$B$25:$B$46)&lt;=ROUND($E18*N($H18),0),"■","□"),"")</f>
      </c>
      <c r="K18" s="6">
        <f>IF(AND($D18&lt;&gt;"",$E18&lt;&gt;"",$B$3+1&gt;=$D18,$B$3+1&lt;=WORKDAY($D18,$E18-1,$B$25:$B$46),NETWORKDAYS($B$3+1,$B$3+1,$B$25:$B$46)=1),IF(NETWORKDAYS($D18,$B$3+1,$B$25:$B$46)&lt;=ROUND($E18*N($H18),0),"■","□"),"")</f>
      </c>
      <c r="L18" s="6">
        <f>IF(AND($D18&lt;&gt;"",$E18&lt;&gt;"",$B$3+2&gt;=$D18,$B$3+2&lt;=WORKDAY($D18,$E18-1,$B$25:$B$46),NETWORKDAYS($B$3+2,$B$3+2,$B$25:$B$46)=1),IF(NETWORKDAYS($D18,$B$3+2,$B$25:$B$46)&lt;=ROUND($E18*N($H18),0),"■","□"),"")</f>
      </c>
      <c r="M18" s="6">
        <f>IF(AND($D18&lt;&gt;"",$E18&lt;&gt;"",$B$3+3&gt;=$D18,$B$3+3&lt;=WORKDAY($D18,$E18-1,$B$25:$B$46),NETWORKDAYS($B$3+3,$B$3+3,$B$25:$B$46)=1),IF(NETWORKDAYS($D18,$B$3+3,$B$25:$B$46)&lt;=ROUND($E18*N($H18),0),"■","□"),"")</f>
      </c>
      <c r="N18" s="6">
        <f>IF(AND($D18&lt;&gt;"",$E18&lt;&gt;"",$B$3+4&gt;=$D18,$B$3+4&lt;=WORKDAY($D18,$E18-1,$B$25:$B$46),NETWORKDAYS($B$3+4,$B$3+4,$B$25:$B$46)=1),IF(NETWORKDAYS($D18,$B$3+4,$B$25:$B$46)&lt;=ROUND($E18*N($H18),0),"■","□"),"")</f>
      </c>
      <c r="O18" s="6">
        <f>IF(AND($D18&lt;&gt;"",$E18&lt;&gt;"",$B$3+5&gt;=$D18,$B$3+5&lt;=WORKDAY($D18,$E18-1,$B$25:$B$46),NETWORKDAYS($B$3+5,$B$3+5,$B$25:$B$46)=1),IF(NETWORKDAYS($D18,$B$3+5,$B$25:$B$46)&lt;=ROUND($E18*N($H18),0),"■","□"),"")</f>
      </c>
      <c r="P18" s="6">
        <f>IF(AND($D18&lt;&gt;"",$E18&lt;&gt;"",$B$3+6&gt;=$D18,$B$3+6&lt;=WORKDAY($D18,$E18-1,$B$25:$B$46),NETWORKDAYS($B$3+6,$B$3+6,$B$25:$B$46)=1),IF(NETWORKDAYS($D18,$B$3+6,$B$25:$B$46)&lt;=ROUND($E18*N($H18),0),"■","□"),"")</f>
      </c>
      <c r="Q18" s="6">
        <f>IF(AND($D18&lt;&gt;"",$E18&lt;&gt;"",$B$3+7&gt;=$D18,$B$3+7&lt;=WORKDAY($D18,$E18-1,$B$25:$B$46),NETWORKDAYS($B$3+7,$B$3+7,$B$25:$B$46)=1),IF(NETWORKDAYS($D18,$B$3+7,$B$25:$B$46)&lt;=ROUND($E18*N($H18),0),"■","□"),"")</f>
      </c>
      <c r="R18" s="6">
        <f>IF(AND($D18&lt;&gt;"",$E18&lt;&gt;"",$B$3+8&gt;=$D18,$B$3+8&lt;=WORKDAY($D18,$E18-1,$B$25:$B$46),NETWORKDAYS($B$3+8,$B$3+8,$B$25:$B$46)=1),IF(NETWORKDAYS($D18,$B$3+8,$B$25:$B$46)&lt;=ROUND($E18*N($H18),0),"■","□"),"")</f>
      </c>
      <c r="S18" s="6">
        <f>IF(AND($D18&lt;&gt;"",$E18&lt;&gt;"",$B$3+9&gt;=$D18,$B$3+9&lt;=WORKDAY($D18,$E18-1,$B$25:$B$46),NETWORKDAYS($B$3+9,$B$3+9,$B$25:$B$46)=1),IF(NETWORKDAYS($D18,$B$3+9,$B$25:$B$46)&lt;=ROUND($E18*N($H18),0),"■","□"),"")</f>
      </c>
      <c r="T18" s="6">
        <f>IF(AND($D18&lt;&gt;"",$E18&lt;&gt;"",$B$3+10&gt;=$D18,$B$3+10&lt;=WORKDAY($D18,$E18-1,$B$25:$B$46),NETWORKDAYS($B$3+10,$B$3+10,$B$25:$B$46)=1),IF(NETWORKDAYS($D18,$B$3+10,$B$25:$B$46)&lt;=ROUND($E18*N($H18),0),"■","□"),"")</f>
      </c>
      <c r="U18" s="6">
        <f>IF(AND($D18&lt;&gt;"",$E18&lt;&gt;"",$B$3+11&gt;=$D18,$B$3+11&lt;=WORKDAY($D18,$E18-1,$B$25:$B$46),NETWORKDAYS($B$3+11,$B$3+11,$B$25:$B$46)=1),IF(NETWORKDAYS($D18,$B$3+11,$B$25:$B$46)&lt;=ROUND($E18*N($H18),0),"■","□"),"")</f>
      </c>
      <c r="V18" s="6">
        <f>IF(AND($D18&lt;&gt;"",$E18&lt;&gt;"",$B$3+12&gt;=$D18,$B$3+12&lt;=WORKDAY($D18,$E18-1,$B$25:$B$46),NETWORKDAYS($B$3+12,$B$3+12,$B$25:$B$46)=1),IF(NETWORKDAYS($D18,$B$3+12,$B$25:$B$46)&lt;=ROUND($E18*N($H18),0),"■","□"),"")</f>
      </c>
      <c r="W18" s="6">
        <f>IF(AND($D18&lt;&gt;"",$E18&lt;&gt;"",$B$3+13&gt;=$D18,$B$3+13&lt;=WORKDAY($D18,$E18-1,$B$25:$B$46),NETWORKDAYS($B$3+13,$B$3+13,$B$25:$B$46)=1),IF(NETWORKDAYS($D18,$B$3+13,$B$25:$B$46)&lt;=ROUND($E18*N($H18),0),"■","□"),"")</f>
      </c>
      <c r="X18" s="6">
        <f>IF(AND($D18&lt;&gt;"",$E18&lt;&gt;"",$B$3+14&gt;=$D18,$B$3+14&lt;=WORKDAY($D18,$E18-1,$B$25:$B$46),NETWORKDAYS($B$3+14,$B$3+14,$B$25:$B$46)=1),IF(NETWORKDAYS($D18,$B$3+14,$B$25:$B$46)&lt;=ROUND($E18*N($H18),0),"■","□"),"")</f>
      </c>
      <c r="Y18" s="6">
        <f>IF(AND($D18&lt;&gt;"",$E18&lt;&gt;"",$B$3+15&gt;=$D18,$B$3+15&lt;=WORKDAY($D18,$E18-1,$B$25:$B$46),NETWORKDAYS($B$3+15,$B$3+15,$B$25:$B$46)=1),IF(NETWORKDAYS($D18,$B$3+15,$B$25:$B$46)&lt;=ROUND($E18*N($H18),0),"■","□"),"")</f>
      </c>
      <c r="Z18" s="6">
        <f>IF(AND($D18&lt;&gt;"",$E18&lt;&gt;"",$B$3+16&gt;=$D18,$B$3+16&lt;=WORKDAY($D18,$E18-1,$B$25:$B$46),NETWORKDAYS($B$3+16,$B$3+16,$B$25:$B$46)=1),IF(NETWORKDAYS($D18,$B$3+16,$B$25:$B$46)&lt;=ROUND($E18*N($H18),0),"■","□"),"")</f>
      </c>
      <c r="AA18" s="6">
        <f>IF(AND($D18&lt;&gt;"",$E18&lt;&gt;"",$B$3+17&gt;=$D18,$B$3+17&lt;=WORKDAY($D18,$E18-1,$B$25:$B$46),NETWORKDAYS($B$3+17,$B$3+17,$B$25:$B$46)=1),IF(NETWORKDAYS($D18,$B$3+17,$B$25:$B$46)&lt;=ROUND($E18*N($H18),0),"■","□"),"")</f>
      </c>
      <c r="AB18" s="6">
        <f>IF(AND($D18&lt;&gt;"",$E18&lt;&gt;"",$B$3+18&gt;=$D18,$B$3+18&lt;=WORKDAY($D18,$E18-1,$B$25:$B$46),NETWORKDAYS($B$3+18,$B$3+18,$B$25:$B$46)=1),IF(NETWORKDAYS($D18,$B$3+18,$B$25:$B$46)&lt;=ROUND($E18*N($H18),0),"■","□"),"")</f>
      </c>
      <c r="AC18" s="6">
        <f>IF(AND($D18&lt;&gt;"",$E18&lt;&gt;"",$B$3+19&gt;=$D18,$B$3+19&lt;=WORKDAY($D18,$E18-1,$B$25:$B$46),NETWORKDAYS($B$3+19,$B$3+19,$B$25:$B$46)=1),IF(NETWORKDAYS($D18,$B$3+19,$B$25:$B$46)&lt;=ROUND($E18*N($H18),0),"■","□"),"")</f>
      </c>
      <c r="AD18" s="6">
        <f>IF(AND($D18&lt;&gt;"",$E18&lt;&gt;"",$B$3+20&gt;=$D18,$B$3+20&lt;=WORKDAY($D18,$E18-1,$B$25:$B$46),NETWORKDAYS($B$3+20,$B$3+20,$B$25:$B$46)=1),IF(NETWORKDAYS($D18,$B$3+20,$B$25:$B$46)&lt;=ROUND($E18*N($H18),0),"■","□"),"")</f>
      </c>
      <c r="AE18" s="6">
        <f>IF(AND($D18&lt;&gt;"",$E18&lt;&gt;"",$B$3+21&gt;=$D18,$B$3+21&lt;=WORKDAY($D18,$E18-1,$B$25:$B$46),NETWORKDAYS($B$3+21,$B$3+21,$B$25:$B$46)=1),IF(NETWORKDAYS($D18,$B$3+21,$B$25:$B$46)&lt;=ROUND($E18*N($H18),0),"■","□"),"")</f>
      </c>
      <c r="AF18" s="6">
        <f>IF(AND($D18&lt;&gt;"",$E18&lt;&gt;"",$B$3+22&gt;=$D18,$B$3+22&lt;=WORKDAY($D18,$E18-1,$B$25:$B$46),NETWORKDAYS($B$3+22,$B$3+22,$B$25:$B$46)=1),IF(NETWORKDAYS($D18,$B$3+22,$B$25:$B$46)&lt;=ROUND($E18*N($H18),0),"■","□"),"")</f>
      </c>
      <c r="AG18" s="6">
        <f>IF(AND($D18&lt;&gt;"",$E18&lt;&gt;"",$B$3+23&gt;=$D18,$B$3+23&lt;=WORKDAY($D18,$E18-1,$B$25:$B$46),NETWORKDAYS($B$3+23,$B$3+23,$B$25:$B$46)=1),IF(NETWORKDAYS($D18,$B$3+23,$B$25:$B$46)&lt;=ROUND($E18*N($H18),0),"■","□"),"")</f>
      </c>
      <c r="AH18" s="6">
        <f>IF(AND($D18&lt;&gt;"",$E18&lt;&gt;"",$B$3+24&gt;=$D18,$B$3+24&lt;=WORKDAY($D18,$E18-1,$B$25:$B$46),NETWORKDAYS($B$3+24,$B$3+24,$B$25:$B$46)=1),IF(NETWORKDAYS($D18,$B$3+24,$B$25:$B$46)&lt;=ROUND($E18*N($H18),0),"■","□"),"")</f>
      </c>
      <c r="AI18" s="6">
        <f>IF(AND($D18&lt;&gt;"",$E18&lt;&gt;"",$B$3+25&gt;=$D18,$B$3+25&lt;=WORKDAY($D18,$E18-1,$B$25:$B$46),NETWORKDAYS($B$3+25,$B$3+25,$B$25:$B$46)=1),IF(NETWORKDAYS($D18,$B$3+25,$B$25:$B$46)&lt;=ROUND($E18*N($H18),0),"■","□"),"")</f>
      </c>
      <c r="AJ18" s="6">
        <f>IF(AND($D18&lt;&gt;"",$E18&lt;&gt;"",$B$3+26&gt;=$D18,$B$3+26&lt;=WORKDAY($D18,$E18-1,$B$25:$B$46),NETWORKDAYS($B$3+26,$B$3+26,$B$25:$B$46)=1),IF(NETWORKDAYS($D18,$B$3+26,$B$25:$B$46)&lt;=ROUND($E18*N($H18),0),"■","□"),"")</f>
      </c>
      <c r="AK18" s="6">
        <f>IF(AND($D18&lt;&gt;"",$E18&lt;&gt;"",$B$3+27&gt;=$D18,$B$3+27&lt;=WORKDAY($D18,$E18-1,$B$25:$B$46),NETWORKDAYS($B$3+27,$B$3+27,$B$25:$B$46)=1),IF(NETWORKDAYS($D18,$B$3+27,$B$25:$B$46)&lt;=ROUND($E18*N($H18),0),"■","□"),"")</f>
      </c>
    </row>
    <row r="19" ht="20" customHeight="1" spans="1:37" x14ac:dyDescent="0.25">
      <c r="A19" s="6">
        <v>12</v>
      </c>
      <c r="B19" s="3"/>
      <c r="C19" s="3"/>
      <c r="D19" s="3"/>
      <c r="E19" s="6"/>
      <c r="F19" s="6">
        <f>IF(OR(D19="",E19=""),"",TEXT(WORKDAY(D19,E19-1,$B$25:$B$46),"m/d"))</f>
      </c>
      <c r="G19" s="3"/>
      <c r="H19" s="7"/>
      <c r="I19" s="6">
        <f>IF(D19="","",IF(N(H19)&gt;=1,"完了",IF(N(H19)&gt;0,"作業中","未着手")))</f>
      </c>
      <c r="J19" s="6">
        <f>IF(AND($D19&lt;&gt;"",$E19&lt;&gt;"",$B$3+0&gt;=$D19,$B$3+0&lt;=WORKDAY($D19,$E19-1,$B$25:$B$46),NETWORKDAYS($B$3+0,$B$3+0,$B$25:$B$46)=1),IF(NETWORKDAYS($D19,$B$3+0,$B$25:$B$46)&lt;=ROUND($E19*N($H19),0),"■","□"),"")</f>
      </c>
      <c r="K19" s="6">
        <f>IF(AND($D19&lt;&gt;"",$E19&lt;&gt;"",$B$3+1&gt;=$D19,$B$3+1&lt;=WORKDAY($D19,$E19-1,$B$25:$B$46),NETWORKDAYS($B$3+1,$B$3+1,$B$25:$B$46)=1),IF(NETWORKDAYS($D19,$B$3+1,$B$25:$B$46)&lt;=ROUND($E19*N($H19),0),"■","□"),"")</f>
      </c>
      <c r="L19" s="6">
        <f>IF(AND($D19&lt;&gt;"",$E19&lt;&gt;"",$B$3+2&gt;=$D19,$B$3+2&lt;=WORKDAY($D19,$E19-1,$B$25:$B$46),NETWORKDAYS($B$3+2,$B$3+2,$B$25:$B$46)=1),IF(NETWORKDAYS($D19,$B$3+2,$B$25:$B$46)&lt;=ROUND($E19*N($H19),0),"■","□"),"")</f>
      </c>
      <c r="M19" s="6">
        <f>IF(AND($D19&lt;&gt;"",$E19&lt;&gt;"",$B$3+3&gt;=$D19,$B$3+3&lt;=WORKDAY($D19,$E19-1,$B$25:$B$46),NETWORKDAYS($B$3+3,$B$3+3,$B$25:$B$46)=1),IF(NETWORKDAYS($D19,$B$3+3,$B$25:$B$46)&lt;=ROUND($E19*N($H19),0),"■","□"),"")</f>
      </c>
      <c r="N19" s="6">
        <f>IF(AND($D19&lt;&gt;"",$E19&lt;&gt;"",$B$3+4&gt;=$D19,$B$3+4&lt;=WORKDAY($D19,$E19-1,$B$25:$B$46),NETWORKDAYS($B$3+4,$B$3+4,$B$25:$B$46)=1),IF(NETWORKDAYS($D19,$B$3+4,$B$25:$B$46)&lt;=ROUND($E19*N($H19),0),"■","□"),"")</f>
      </c>
      <c r="O19" s="6">
        <f>IF(AND($D19&lt;&gt;"",$E19&lt;&gt;"",$B$3+5&gt;=$D19,$B$3+5&lt;=WORKDAY($D19,$E19-1,$B$25:$B$46),NETWORKDAYS($B$3+5,$B$3+5,$B$25:$B$46)=1),IF(NETWORKDAYS($D19,$B$3+5,$B$25:$B$46)&lt;=ROUND($E19*N($H19),0),"■","□"),"")</f>
      </c>
      <c r="P19" s="6">
        <f>IF(AND($D19&lt;&gt;"",$E19&lt;&gt;"",$B$3+6&gt;=$D19,$B$3+6&lt;=WORKDAY($D19,$E19-1,$B$25:$B$46),NETWORKDAYS($B$3+6,$B$3+6,$B$25:$B$46)=1),IF(NETWORKDAYS($D19,$B$3+6,$B$25:$B$46)&lt;=ROUND($E19*N($H19),0),"■","□"),"")</f>
      </c>
      <c r="Q19" s="6">
        <f>IF(AND($D19&lt;&gt;"",$E19&lt;&gt;"",$B$3+7&gt;=$D19,$B$3+7&lt;=WORKDAY($D19,$E19-1,$B$25:$B$46),NETWORKDAYS($B$3+7,$B$3+7,$B$25:$B$46)=1),IF(NETWORKDAYS($D19,$B$3+7,$B$25:$B$46)&lt;=ROUND($E19*N($H19),0),"■","□"),"")</f>
      </c>
      <c r="R19" s="6">
        <f>IF(AND($D19&lt;&gt;"",$E19&lt;&gt;"",$B$3+8&gt;=$D19,$B$3+8&lt;=WORKDAY($D19,$E19-1,$B$25:$B$46),NETWORKDAYS($B$3+8,$B$3+8,$B$25:$B$46)=1),IF(NETWORKDAYS($D19,$B$3+8,$B$25:$B$46)&lt;=ROUND($E19*N($H19),0),"■","□"),"")</f>
      </c>
      <c r="S19" s="6">
        <f>IF(AND($D19&lt;&gt;"",$E19&lt;&gt;"",$B$3+9&gt;=$D19,$B$3+9&lt;=WORKDAY($D19,$E19-1,$B$25:$B$46),NETWORKDAYS($B$3+9,$B$3+9,$B$25:$B$46)=1),IF(NETWORKDAYS($D19,$B$3+9,$B$25:$B$46)&lt;=ROUND($E19*N($H19),0),"■","□"),"")</f>
      </c>
      <c r="T19" s="6">
        <f>IF(AND($D19&lt;&gt;"",$E19&lt;&gt;"",$B$3+10&gt;=$D19,$B$3+10&lt;=WORKDAY($D19,$E19-1,$B$25:$B$46),NETWORKDAYS($B$3+10,$B$3+10,$B$25:$B$46)=1),IF(NETWORKDAYS($D19,$B$3+10,$B$25:$B$46)&lt;=ROUND($E19*N($H19),0),"■","□"),"")</f>
      </c>
      <c r="U19" s="6">
        <f>IF(AND($D19&lt;&gt;"",$E19&lt;&gt;"",$B$3+11&gt;=$D19,$B$3+11&lt;=WORKDAY($D19,$E19-1,$B$25:$B$46),NETWORKDAYS($B$3+11,$B$3+11,$B$25:$B$46)=1),IF(NETWORKDAYS($D19,$B$3+11,$B$25:$B$46)&lt;=ROUND($E19*N($H19),0),"■","□"),"")</f>
      </c>
      <c r="V19" s="6">
        <f>IF(AND($D19&lt;&gt;"",$E19&lt;&gt;"",$B$3+12&gt;=$D19,$B$3+12&lt;=WORKDAY($D19,$E19-1,$B$25:$B$46),NETWORKDAYS($B$3+12,$B$3+12,$B$25:$B$46)=1),IF(NETWORKDAYS($D19,$B$3+12,$B$25:$B$46)&lt;=ROUND($E19*N($H19),0),"■","□"),"")</f>
      </c>
      <c r="W19" s="6">
        <f>IF(AND($D19&lt;&gt;"",$E19&lt;&gt;"",$B$3+13&gt;=$D19,$B$3+13&lt;=WORKDAY($D19,$E19-1,$B$25:$B$46),NETWORKDAYS($B$3+13,$B$3+13,$B$25:$B$46)=1),IF(NETWORKDAYS($D19,$B$3+13,$B$25:$B$46)&lt;=ROUND($E19*N($H19),0),"■","□"),"")</f>
      </c>
      <c r="X19" s="6">
        <f>IF(AND($D19&lt;&gt;"",$E19&lt;&gt;"",$B$3+14&gt;=$D19,$B$3+14&lt;=WORKDAY($D19,$E19-1,$B$25:$B$46),NETWORKDAYS($B$3+14,$B$3+14,$B$25:$B$46)=1),IF(NETWORKDAYS($D19,$B$3+14,$B$25:$B$46)&lt;=ROUND($E19*N($H19),0),"■","□"),"")</f>
      </c>
      <c r="Y19" s="6">
        <f>IF(AND($D19&lt;&gt;"",$E19&lt;&gt;"",$B$3+15&gt;=$D19,$B$3+15&lt;=WORKDAY($D19,$E19-1,$B$25:$B$46),NETWORKDAYS($B$3+15,$B$3+15,$B$25:$B$46)=1),IF(NETWORKDAYS($D19,$B$3+15,$B$25:$B$46)&lt;=ROUND($E19*N($H19),0),"■","□"),"")</f>
      </c>
      <c r="Z19" s="6">
        <f>IF(AND($D19&lt;&gt;"",$E19&lt;&gt;"",$B$3+16&gt;=$D19,$B$3+16&lt;=WORKDAY($D19,$E19-1,$B$25:$B$46),NETWORKDAYS($B$3+16,$B$3+16,$B$25:$B$46)=1),IF(NETWORKDAYS($D19,$B$3+16,$B$25:$B$46)&lt;=ROUND($E19*N($H19),0),"■","□"),"")</f>
      </c>
      <c r="AA19" s="6">
        <f>IF(AND($D19&lt;&gt;"",$E19&lt;&gt;"",$B$3+17&gt;=$D19,$B$3+17&lt;=WORKDAY($D19,$E19-1,$B$25:$B$46),NETWORKDAYS($B$3+17,$B$3+17,$B$25:$B$46)=1),IF(NETWORKDAYS($D19,$B$3+17,$B$25:$B$46)&lt;=ROUND($E19*N($H19),0),"■","□"),"")</f>
      </c>
      <c r="AB19" s="6">
        <f>IF(AND($D19&lt;&gt;"",$E19&lt;&gt;"",$B$3+18&gt;=$D19,$B$3+18&lt;=WORKDAY($D19,$E19-1,$B$25:$B$46),NETWORKDAYS($B$3+18,$B$3+18,$B$25:$B$46)=1),IF(NETWORKDAYS($D19,$B$3+18,$B$25:$B$46)&lt;=ROUND($E19*N($H19),0),"■","□"),"")</f>
      </c>
      <c r="AC19" s="6">
        <f>IF(AND($D19&lt;&gt;"",$E19&lt;&gt;"",$B$3+19&gt;=$D19,$B$3+19&lt;=WORKDAY($D19,$E19-1,$B$25:$B$46),NETWORKDAYS($B$3+19,$B$3+19,$B$25:$B$46)=1),IF(NETWORKDAYS($D19,$B$3+19,$B$25:$B$46)&lt;=ROUND($E19*N($H19),0),"■","□"),"")</f>
      </c>
      <c r="AD19" s="6">
        <f>IF(AND($D19&lt;&gt;"",$E19&lt;&gt;"",$B$3+20&gt;=$D19,$B$3+20&lt;=WORKDAY($D19,$E19-1,$B$25:$B$46),NETWORKDAYS($B$3+20,$B$3+20,$B$25:$B$46)=1),IF(NETWORKDAYS($D19,$B$3+20,$B$25:$B$46)&lt;=ROUND($E19*N($H19),0),"■","□"),"")</f>
      </c>
      <c r="AE19" s="6">
        <f>IF(AND($D19&lt;&gt;"",$E19&lt;&gt;"",$B$3+21&gt;=$D19,$B$3+21&lt;=WORKDAY($D19,$E19-1,$B$25:$B$46),NETWORKDAYS($B$3+21,$B$3+21,$B$25:$B$46)=1),IF(NETWORKDAYS($D19,$B$3+21,$B$25:$B$46)&lt;=ROUND($E19*N($H19),0),"■","□"),"")</f>
      </c>
      <c r="AF19" s="6">
        <f>IF(AND($D19&lt;&gt;"",$E19&lt;&gt;"",$B$3+22&gt;=$D19,$B$3+22&lt;=WORKDAY($D19,$E19-1,$B$25:$B$46),NETWORKDAYS($B$3+22,$B$3+22,$B$25:$B$46)=1),IF(NETWORKDAYS($D19,$B$3+22,$B$25:$B$46)&lt;=ROUND($E19*N($H19),0),"■","□"),"")</f>
      </c>
      <c r="AG19" s="6">
        <f>IF(AND($D19&lt;&gt;"",$E19&lt;&gt;"",$B$3+23&gt;=$D19,$B$3+23&lt;=WORKDAY($D19,$E19-1,$B$25:$B$46),NETWORKDAYS($B$3+23,$B$3+23,$B$25:$B$46)=1),IF(NETWORKDAYS($D19,$B$3+23,$B$25:$B$46)&lt;=ROUND($E19*N($H19),0),"■","□"),"")</f>
      </c>
      <c r="AH19" s="6">
        <f>IF(AND($D19&lt;&gt;"",$E19&lt;&gt;"",$B$3+24&gt;=$D19,$B$3+24&lt;=WORKDAY($D19,$E19-1,$B$25:$B$46),NETWORKDAYS($B$3+24,$B$3+24,$B$25:$B$46)=1),IF(NETWORKDAYS($D19,$B$3+24,$B$25:$B$46)&lt;=ROUND($E19*N($H19),0),"■","□"),"")</f>
      </c>
      <c r="AI19" s="6">
        <f>IF(AND($D19&lt;&gt;"",$E19&lt;&gt;"",$B$3+25&gt;=$D19,$B$3+25&lt;=WORKDAY($D19,$E19-1,$B$25:$B$46),NETWORKDAYS($B$3+25,$B$3+25,$B$25:$B$46)=1),IF(NETWORKDAYS($D19,$B$3+25,$B$25:$B$46)&lt;=ROUND($E19*N($H19),0),"■","□"),"")</f>
      </c>
      <c r="AJ19" s="6">
        <f>IF(AND($D19&lt;&gt;"",$E19&lt;&gt;"",$B$3+26&gt;=$D19,$B$3+26&lt;=WORKDAY($D19,$E19-1,$B$25:$B$46),NETWORKDAYS($B$3+26,$B$3+26,$B$25:$B$46)=1),IF(NETWORKDAYS($D19,$B$3+26,$B$25:$B$46)&lt;=ROUND($E19*N($H19),0),"■","□"),"")</f>
      </c>
      <c r="AK19" s="6">
        <f>IF(AND($D19&lt;&gt;"",$E19&lt;&gt;"",$B$3+27&gt;=$D19,$B$3+27&lt;=WORKDAY($D19,$E19-1,$B$25:$B$46),NETWORKDAYS($B$3+27,$B$3+27,$B$25:$B$46)=1),IF(NETWORKDAYS($D19,$B$3+27,$B$25:$B$46)&lt;=ROUND($E19*N($H19),0),"■","□"),"")</f>
      </c>
    </row>
    <row r="20" ht="20" customHeight="1" spans="1:37" x14ac:dyDescent="0.25">
      <c r="A20" s="6">
        <v>13</v>
      </c>
      <c r="B20" s="3"/>
      <c r="C20" s="3"/>
      <c r="D20" s="3"/>
      <c r="E20" s="6"/>
      <c r="F20" s="6">
        <f>IF(OR(D20="",E20=""),"",TEXT(WORKDAY(D20,E20-1,$B$25:$B$46),"m/d"))</f>
      </c>
      <c r="G20" s="3"/>
      <c r="H20" s="7"/>
      <c r="I20" s="6">
        <f>IF(D20="","",IF(N(H20)&gt;=1,"完了",IF(N(H20)&gt;0,"作業中","未着手")))</f>
      </c>
      <c r="J20" s="6">
        <f>IF(AND($D20&lt;&gt;"",$E20&lt;&gt;"",$B$3+0&gt;=$D20,$B$3+0&lt;=WORKDAY($D20,$E20-1,$B$25:$B$46),NETWORKDAYS($B$3+0,$B$3+0,$B$25:$B$46)=1),IF(NETWORKDAYS($D20,$B$3+0,$B$25:$B$46)&lt;=ROUND($E20*N($H20),0),"■","□"),"")</f>
      </c>
      <c r="K20" s="6">
        <f>IF(AND($D20&lt;&gt;"",$E20&lt;&gt;"",$B$3+1&gt;=$D20,$B$3+1&lt;=WORKDAY($D20,$E20-1,$B$25:$B$46),NETWORKDAYS($B$3+1,$B$3+1,$B$25:$B$46)=1),IF(NETWORKDAYS($D20,$B$3+1,$B$25:$B$46)&lt;=ROUND($E20*N($H20),0),"■","□"),"")</f>
      </c>
      <c r="L20" s="6">
        <f>IF(AND($D20&lt;&gt;"",$E20&lt;&gt;"",$B$3+2&gt;=$D20,$B$3+2&lt;=WORKDAY($D20,$E20-1,$B$25:$B$46),NETWORKDAYS($B$3+2,$B$3+2,$B$25:$B$46)=1),IF(NETWORKDAYS($D20,$B$3+2,$B$25:$B$46)&lt;=ROUND($E20*N($H20),0),"■","□"),"")</f>
      </c>
      <c r="M20" s="6">
        <f>IF(AND($D20&lt;&gt;"",$E20&lt;&gt;"",$B$3+3&gt;=$D20,$B$3+3&lt;=WORKDAY($D20,$E20-1,$B$25:$B$46),NETWORKDAYS($B$3+3,$B$3+3,$B$25:$B$46)=1),IF(NETWORKDAYS($D20,$B$3+3,$B$25:$B$46)&lt;=ROUND($E20*N($H20),0),"■","□"),"")</f>
      </c>
      <c r="N20" s="6">
        <f>IF(AND($D20&lt;&gt;"",$E20&lt;&gt;"",$B$3+4&gt;=$D20,$B$3+4&lt;=WORKDAY($D20,$E20-1,$B$25:$B$46),NETWORKDAYS($B$3+4,$B$3+4,$B$25:$B$46)=1),IF(NETWORKDAYS($D20,$B$3+4,$B$25:$B$46)&lt;=ROUND($E20*N($H20),0),"■","□"),"")</f>
      </c>
      <c r="O20" s="6">
        <f>IF(AND($D20&lt;&gt;"",$E20&lt;&gt;"",$B$3+5&gt;=$D20,$B$3+5&lt;=WORKDAY($D20,$E20-1,$B$25:$B$46),NETWORKDAYS($B$3+5,$B$3+5,$B$25:$B$46)=1),IF(NETWORKDAYS($D20,$B$3+5,$B$25:$B$46)&lt;=ROUND($E20*N($H20),0),"■","□"),"")</f>
      </c>
      <c r="P20" s="6">
        <f>IF(AND($D20&lt;&gt;"",$E20&lt;&gt;"",$B$3+6&gt;=$D20,$B$3+6&lt;=WORKDAY($D20,$E20-1,$B$25:$B$46),NETWORKDAYS($B$3+6,$B$3+6,$B$25:$B$46)=1),IF(NETWORKDAYS($D20,$B$3+6,$B$25:$B$46)&lt;=ROUND($E20*N($H20),0),"■","□"),"")</f>
      </c>
      <c r="Q20" s="6">
        <f>IF(AND($D20&lt;&gt;"",$E20&lt;&gt;"",$B$3+7&gt;=$D20,$B$3+7&lt;=WORKDAY($D20,$E20-1,$B$25:$B$46),NETWORKDAYS($B$3+7,$B$3+7,$B$25:$B$46)=1),IF(NETWORKDAYS($D20,$B$3+7,$B$25:$B$46)&lt;=ROUND($E20*N($H20),0),"■","□"),"")</f>
      </c>
      <c r="R20" s="6">
        <f>IF(AND($D20&lt;&gt;"",$E20&lt;&gt;"",$B$3+8&gt;=$D20,$B$3+8&lt;=WORKDAY($D20,$E20-1,$B$25:$B$46),NETWORKDAYS($B$3+8,$B$3+8,$B$25:$B$46)=1),IF(NETWORKDAYS($D20,$B$3+8,$B$25:$B$46)&lt;=ROUND($E20*N($H20),0),"■","□"),"")</f>
      </c>
      <c r="S20" s="6">
        <f>IF(AND($D20&lt;&gt;"",$E20&lt;&gt;"",$B$3+9&gt;=$D20,$B$3+9&lt;=WORKDAY($D20,$E20-1,$B$25:$B$46),NETWORKDAYS($B$3+9,$B$3+9,$B$25:$B$46)=1),IF(NETWORKDAYS($D20,$B$3+9,$B$25:$B$46)&lt;=ROUND($E20*N($H20),0),"■","□"),"")</f>
      </c>
      <c r="T20" s="6">
        <f>IF(AND($D20&lt;&gt;"",$E20&lt;&gt;"",$B$3+10&gt;=$D20,$B$3+10&lt;=WORKDAY($D20,$E20-1,$B$25:$B$46),NETWORKDAYS($B$3+10,$B$3+10,$B$25:$B$46)=1),IF(NETWORKDAYS($D20,$B$3+10,$B$25:$B$46)&lt;=ROUND($E20*N($H20),0),"■","□"),"")</f>
      </c>
      <c r="U20" s="6">
        <f>IF(AND($D20&lt;&gt;"",$E20&lt;&gt;"",$B$3+11&gt;=$D20,$B$3+11&lt;=WORKDAY($D20,$E20-1,$B$25:$B$46),NETWORKDAYS($B$3+11,$B$3+11,$B$25:$B$46)=1),IF(NETWORKDAYS($D20,$B$3+11,$B$25:$B$46)&lt;=ROUND($E20*N($H20),0),"■","□"),"")</f>
      </c>
      <c r="V20" s="6">
        <f>IF(AND($D20&lt;&gt;"",$E20&lt;&gt;"",$B$3+12&gt;=$D20,$B$3+12&lt;=WORKDAY($D20,$E20-1,$B$25:$B$46),NETWORKDAYS($B$3+12,$B$3+12,$B$25:$B$46)=1),IF(NETWORKDAYS($D20,$B$3+12,$B$25:$B$46)&lt;=ROUND($E20*N($H20),0),"■","□"),"")</f>
      </c>
      <c r="W20" s="6">
        <f>IF(AND($D20&lt;&gt;"",$E20&lt;&gt;"",$B$3+13&gt;=$D20,$B$3+13&lt;=WORKDAY($D20,$E20-1,$B$25:$B$46),NETWORKDAYS($B$3+13,$B$3+13,$B$25:$B$46)=1),IF(NETWORKDAYS($D20,$B$3+13,$B$25:$B$46)&lt;=ROUND($E20*N($H20),0),"■","□"),"")</f>
      </c>
      <c r="X20" s="6">
        <f>IF(AND($D20&lt;&gt;"",$E20&lt;&gt;"",$B$3+14&gt;=$D20,$B$3+14&lt;=WORKDAY($D20,$E20-1,$B$25:$B$46),NETWORKDAYS($B$3+14,$B$3+14,$B$25:$B$46)=1),IF(NETWORKDAYS($D20,$B$3+14,$B$25:$B$46)&lt;=ROUND($E20*N($H20),0),"■","□"),"")</f>
      </c>
      <c r="Y20" s="6">
        <f>IF(AND($D20&lt;&gt;"",$E20&lt;&gt;"",$B$3+15&gt;=$D20,$B$3+15&lt;=WORKDAY($D20,$E20-1,$B$25:$B$46),NETWORKDAYS($B$3+15,$B$3+15,$B$25:$B$46)=1),IF(NETWORKDAYS($D20,$B$3+15,$B$25:$B$46)&lt;=ROUND($E20*N($H20),0),"■","□"),"")</f>
      </c>
      <c r="Z20" s="6">
        <f>IF(AND($D20&lt;&gt;"",$E20&lt;&gt;"",$B$3+16&gt;=$D20,$B$3+16&lt;=WORKDAY($D20,$E20-1,$B$25:$B$46),NETWORKDAYS($B$3+16,$B$3+16,$B$25:$B$46)=1),IF(NETWORKDAYS($D20,$B$3+16,$B$25:$B$46)&lt;=ROUND($E20*N($H20),0),"■","□"),"")</f>
      </c>
      <c r="AA20" s="6">
        <f>IF(AND($D20&lt;&gt;"",$E20&lt;&gt;"",$B$3+17&gt;=$D20,$B$3+17&lt;=WORKDAY($D20,$E20-1,$B$25:$B$46),NETWORKDAYS($B$3+17,$B$3+17,$B$25:$B$46)=1),IF(NETWORKDAYS($D20,$B$3+17,$B$25:$B$46)&lt;=ROUND($E20*N($H20),0),"■","□"),"")</f>
      </c>
      <c r="AB20" s="6">
        <f>IF(AND($D20&lt;&gt;"",$E20&lt;&gt;"",$B$3+18&gt;=$D20,$B$3+18&lt;=WORKDAY($D20,$E20-1,$B$25:$B$46),NETWORKDAYS($B$3+18,$B$3+18,$B$25:$B$46)=1),IF(NETWORKDAYS($D20,$B$3+18,$B$25:$B$46)&lt;=ROUND($E20*N($H20),0),"■","□"),"")</f>
      </c>
      <c r="AC20" s="6">
        <f>IF(AND($D20&lt;&gt;"",$E20&lt;&gt;"",$B$3+19&gt;=$D20,$B$3+19&lt;=WORKDAY($D20,$E20-1,$B$25:$B$46),NETWORKDAYS($B$3+19,$B$3+19,$B$25:$B$46)=1),IF(NETWORKDAYS($D20,$B$3+19,$B$25:$B$46)&lt;=ROUND($E20*N($H20),0),"■","□"),"")</f>
      </c>
      <c r="AD20" s="6">
        <f>IF(AND($D20&lt;&gt;"",$E20&lt;&gt;"",$B$3+20&gt;=$D20,$B$3+20&lt;=WORKDAY($D20,$E20-1,$B$25:$B$46),NETWORKDAYS($B$3+20,$B$3+20,$B$25:$B$46)=1),IF(NETWORKDAYS($D20,$B$3+20,$B$25:$B$46)&lt;=ROUND($E20*N($H20),0),"■","□"),"")</f>
      </c>
      <c r="AE20" s="6">
        <f>IF(AND($D20&lt;&gt;"",$E20&lt;&gt;"",$B$3+21&gt;=$D20,$B$3+21&lt;=WORKDAY($D20,$E20-1,$B$25:$B$46),NETWORKDAYS($B$3+21,$B$3+21,$B$25:$B$46)=1),IF(NETWORKDAYS($D20,$B$3+21,$B$25:$B$46)&lt;=ROUND($E20*N($H20),0),"■","□"),"")</f>
      </c>
      <c r="AF20" s="6">
        <f>IF(AND($D20&lt;&gt;"",$E20&lt;&gt;"",$B$3+22&gt;=$D20,$B$3+22&lt;=WORKDAY($D20,$E20-1,$B$25:$B$46),NETWORKDAYS($B$3+22,$B$3+22,$B$25:$B$46)=1),IF(NETWORKDAYS($D20,$B$3+22,$B$25:$B$46)&lt;=ROUND($E20*N($H20),0),"■","□"),"")</f>
      </c>
      <c r="AG20" s="6">
        <f>IF(AND($D20&lt;&gt;"",$E20&lt;&gt;"",$B$3+23&gt;=$D20,$B$3+23&lt;=WORKDAY($D20,$E20-1,$B$25:$B$46),NETWORKDAYS($B$3+23,$B$3+23,$B$25:$B$46)=1),IF(NETWORKDAYS($D20,$B$3+23,$B$25:$B$46)&lt;=ROUND($E20*N($H20),0),"■","□"),"")</f>
      </c>
      <c r="AH20" s="6">
        <f>IF(AND($D20&lt;&gt;"",$E20&lt;&gt;"",$B$3+24&gt;=$D20,$B$3+24&lt;=WORKDAY($D20,$E20-1,$B$25:$B$46),NETWORKDAYS($B$3+24,$B$3+24,$B$25:$B$46)=1),IF(NETWORKDAYS($D20,$B$3+24,$B$25:$B$46)&lt;=ROUND($E20*N($H20),0),"■","□"),"")</f>
      </c>
      <c r="AI20" s="6">
        <f>IF(AND($D20&lt;&gt;"",$E20&lt;&gt;"",$B$3+25&gt;=$D20,$B$3+25&lt;=WORKDAY($D20,$E20-1,$B$25:$B$46),NETWORKDAYS($B$3+25,$B$3+25,$B$25:$B$46)=1),IF(NETWORKDAYS($D20,$B$3+25,$B$25:$B$46)&lt;=ROUND($E20*N($H20),0),"■","□"),"")</f>
      </c>
      <c r="AJ20" s="6">
        <f>IF(AND($D20&lt;&gt;"",$E20&lt;&gt;"",$B$3+26&gt;=$D20,$B$3+26&lt;=WORKDAY($D20,$E20-1,$B$25:$B$46),NETWORKDAYS($B$3+26,$B$3+26,$B$25:$B$46)=1),IF(NETWORKDAYS($D20,$B$3+26,$B$25:$B$46)&lt;=ROUND($E20*N($H20),0),"■","□"),"")</f>
      </c>
      <c r="AK20" s="6">
        <f>IF(AND($D20&lt;&gt;"",$E20&lt;&gt;"",$B$3+27&gt;=$D20,$B$3+27&lt;=WORKDAY($D20,$E20-1,$B$25:$B$46),NETWORKDAYS($B$3+27,$B$3+27,$B$25:$B$46)=1),IF(NETWORKDAYS($D20,$B$3+27,$B$25:$B$46)&lt;=ROUND($E20*N($H20),0),"■","□"),"")</f>
      </c>
    </row>
    <row r="21" ht="20" customHeight="1" spans="1:37" x14ac:dyDescent="0.25">
      <c r="A21" s="6">
        <v>14</v>
      </c>
      <c r="B21" s="3"/>
      <c r="C21" s="3"/>
      <c r="D21" s="3"/>
      <c r="E21" s="6"/>
      <c r="F21" s="6">
        <f>IF(OR(D21="",E21=""),"",TEXT(WORKDAY(D21,E21-1,$B$25:$B$46),"m/d"))</f>
      </c>
      <c r="G21" s="3"/>
      <c r="H21" s="7"/>
      <c r="I21" s="6">
        <f>IF(D21="","",IF(N(H21)&gt;=1,"完了",IF(N(H21)&gt;0,"作業中","未着手")))</f>
      </c>
      <c r="J21" s="6">
        <f>IF(AND($D21&lt;&gt;"",$E21&lt;&gt;"",$B$3+0&gt;=$D21,$B$3+0&lt;=WORKDAY($D21,$E21-1,$B$25:$B$46),NETWORKDAYS($B$3+0,$B$3+0,$B$25:$B$46)=1),IF(NETWORKDAYS($D21,$B$3+0,$B$25:$B$46)&lt;=ROUND($E21*N($H21),0),"■","□"),"")</f>
      </c>
      <c r="K21" s="6">
        <f>IF(AND($D21&lt;&gt;"",$E21&lt;&gt;"",$B$3+1&gt;=$D21,$B$3+1&lt;=WORKDAY($D21,$E21-1,$B$25:$B$46),NETWORKDAYS($B$3+1,$B$3+1,$B$25:$B$46)=1),IF(NETWORKDAYS($D21,$B$3+1,$B$25:$B$46)&lt;=ROUND($E21*N($H21),0),"■","□"),"")</f>
      </c>
      <c r="L21" s="6">
        <f>IF(AND($D21&lt;&gt;"",$E21&lt;&gt;"",$B$3+2&gt;=$D21,$B$3+2&lt;=WORKDAY($D21,$E21-1,$B$25:$B$46),NETWORKDAYS($B$3+2,$B$3+2,$B$25:$B$46)=1),IF(NETWORKDAYS($D21,$B$3+2,$B$25:$B$46)&lt;=ROUND($E21*N($H21),0),"■","□"),"")</f>
      </c>
      <c r="M21" s="6">
        <f>IF(AND($D21&lt;&gt;"",$E21&lt;&gt;"",$B$3+3&gt;=$D21,$B$3+3&lt;=WORKDAY($D21,$E21-1,$B$25:$B$46),NETWORKDAYS($B$3+3,$B$3+3,$B$25:$B$46)=1),IF(NETWORKDAYS($D21,$B$3+3,$B$25:$B$46)&lt;=ROUND($E21*N($H21),0),"■","□"),"")</f>
      </c>
      <c r="N21" s="6">
        <f>IF(AND($D21&lt;&gt;"",$E21&lt;&gt;"",$B$3+4&gt;=$D21,$B$3+4&lt;=WORKDAY($D21,$E21-1,$B$25:$B$46),NETWORKDAYS($B$3+4,$B$3+4,$B$25:$B$46)=1),IF(NETWORKDAYS($D21,$B$3+4,$B$25:$B$46)&lt;=ROUND($E21*N($H21),0),"■","□"),"")</f>
      </c>
      <c r="O21" s="6">
        <f>IF(AND($D21&lt;&gt;"",$E21&lt;&gt;"",$B$3+5&gt;=$D21,$B$3+5&lt;=WORKDAY($D21,$E21-1,$B$25:$B$46),NETWORKDAYS($B$3+5,$B$3+5,$B$25:$B$46)=1),IF(NETWORKDAYS($D21,$B$3+5,$B$25:$B$46)&lt;=ROUND($E21*N($H21),0),"■","□"),"")</f>
      </c>
      <c r="P21" s="6">
        <f>IF(AND($D21&lt;&gt;"",$E21&lt;&gt;"",$B$3+6&gt;=$D21,$B$3+6&lt;=WORKDAY($D21,$E21-1,$B$25:$B$46),NETWORKDAYS($B$3+6,$B$3+6,$B$25:$B$46)=1),IF(NETWORKDAYS($D21,$B$3+6,$B$25:$B$46)&lt;=ROUND($E21*N($H21),0),"■","□"),"")</f>
      </c>
      <c r="Q21" s="6">
        <f>IF(AND($D21&lt;&gt;"",$E21&lt;&gt;"",$B$3+7&gt;=$D21,$B$3+7&lt;=WORKDAY($D21,$E21-1,$B$25:$B$46),NETWORKDAYS($B$3+7,$B$3+7,$B$25:$B$46)=1),IF(NETWORKDAYS($D21,$B$3+7,$B$25:$B$46)&lt;=ROUND($E21*N($H21),0),"■","□"),"")</f>
      </c>
      <c r="R21" s="6">
        <f>IF(AND($D21&lt;&gt;"",$E21&lt;&gt;"",$B$3+8&gt;=$D21,$B$3+8&lt;=WORKDAY($D21,$E21-1,$B$25:$B$46),NETWORKDAYS($B$3+8,$B$3+8,$B$25:$B$46)=1),IF(NETWORKDAYS($D21,$B$3+8,$B$25:$B$46)&lt;=ROUND($E21*N($H21),0),"■","□"),"")</f>
      </c>
      <c r="S21" s="6">
        <f>IF(AND($D21&lt;&gt;"",$E21&lt;&gt;"",$B$3+9&gt;=$D21,$B$3+9&lt;=WORKDAY($D21,$E21-1,$B$25:$B$46),NETWORKDAYS($B$3+9,$B$3+9,$B$25:$B$46)=1),IF(NETWORKDAYS($D21,$B$3+9,$B$25:$B$46)&lt;=ROUND($E21*N($H21),0),"■","□"),"")</f>
      </c>
      <c r="T21" s="6">
        <f>IF(AND($D21&lt;&gt;"",$E21&lt;&gt;"",$B$3+10&gt;=$D21,$B$3+10&lt;=WORKDAY($D21,$E21-1,$B$25:$B$46),NETWORKDAYS($B$3+10,$B$3+10,$B$25:$B$46)=1),IF(NETWORKDAYS($D21,$B$3+10,$B$25:$B$46)&lt;=ROUND($E21*N($H21),0),"■","□"),"")</f>
      </c>
      <c r="U21" s="6">
        <f>IF(AND($D21&lt;&gt;"",$E21&lt;&gt;"",$B$3+11&gt;=$D21,$B$3+11&lt;=WORKDAY($D21,$E21-1,$B$25:$B$46),NETWORKDAYS($B$3+11,$B$3+11,$B$25:$B$46)=1),IF(NETWORKDAYS($D21,$B$3+11,$B$25:$B$46)&lt;=ROUND($E21*N($H21),0),"■","□"),"")</f>
      </c>
      <c r="V21" s="6">
        <f>IF(AND($D21&lt;&gt;"",$E21&lt;&gt;"",$B$3+12&gt;=$D21,$B$3+12&lt;=WORKDAY($D21,$E21-1,$B$25:$B$46),NETWORKDAYS($B$3+12,$B$3+12,$B$25:$B$46)=1),IF(NETWORKDAYS($D21,$B$3+12,$B$25:$B$46)&lt;=ROUND($E21*N($H21),0),"■","□"),"")</f>
      </c>
      <c r="W21" s="6">
        <f>IF(AND($D21&lt;&gt;"",$E21&lt;&gt;"",$B$3+13&gt;=$D21,$B$3+13&lt;=WORKDAY($D21,$E21-1,$B$25:$B$46),NETWORKDAYS($B$3+13,$B$3+13,$B$25:$B$46)=1),IF(NETWORKDAYS($D21,$B$3+13,$B$25:$B$46)&lt;=ROUND($E21*N($H21),0),"■","□"),"")</f>
      </c>
      <c r="X21" s="6">
        <f>IF(AND($D21&lt;&gt;"",$E21&lt;&gt;"",$B$3+14&gt;=$D21,$B$3+14&lt;=WORKDAY($D21,$E21-1,$B$25:$B$46),NETWORKDAYS($B$3+14,$B$3+14,$B$25:$B$46)=1),IF(NETWORKDAYS($D21,$B$3+14,$B$25:$B$46)&lt;=ROUND($E21*N($H21),0),"■","□"),"")</f>
      </c>
      <c r="Y21" s="6">
        <f>IF(AND($D21&lt;&gt;"",$E21&lt;&gt;"",$B$3+15&gt;=$D21,$B$3+15&lt;=WORKDAY($D21,$E21-1,$B$25:$B$46),NETWORKDAYS($B$3+15,$B$3+15,$B$25:$B$46)=1),IF(NETWORKDAYS($D21,$B$3+15,$B$25:$B$46)&lt;=ROUND($E21*N($H21),0),"■","□"),"")</f>
      </c>
      <c r="Z21" s="6">
        <f>IF(AND($D21&lt;&gt;"",$E21&lt;&gt;"",$B$3+16&gt;=$D21,$B$3+16&lt;=WORKDAY($D21,$E21-1,$B$25:$B$46),NETWORKDAYS($B$3+16,$B$3+16,$B$25:$B$46)=1),IF(NETWORKDAYS($D21,$B$3+16,$B$25:$B$46)&lt;=ROUND($E21*N($H21),0),"■","□"),"")</f>
      </c>
      <c r="AA21" s="6">
        <f>IF(AND($D21&lt;&gt;"",$E21&lt;&gt;"",$B$3+17&gt;=$D21,$B$3+17&lt;=WORKDAY($D21,$E21-1,$B$25:$B$46),NETWORKDAYS($B$3+17,$B$3+17,$B$25:$B$46)=1),IF(NETWORKDAYS($D21,$B$3+17,$B$25:$B$46)&lt;=ROUND($E21*N($H21),0),"■","□"),"")</f>
      </c>
      <c r="AB21" s="6">
        <f>IF(AND($D21&lt;&gt;"",$E21&lt;&gt;"",$B$3+18&gt;=$D21,$B$3+18&lt;=WORKDAY($D21,$E21-1,$B$25:$B$46),NETWORKDAYS($B$3+18,$B$3+18,$B$25:$B$46)=1),IF(NETWORKDAYS($D21,$B$3+18,$B$25:$B$46)&lt;=ROUND($E21*N($H21),0),"■","□"),"")</f>
      </c>
      <c r="AC21" s="6">
        <f>IF(AND($D21&lt;&gt;"",$E21&lt;&gt;"",$B$3+19&gt;=$D21,$B$3+19&lt;=WORKDAY($D21,$E21-1,$B$25:$B$46),NETWORKDAYS($B$3+19,$B$3+19,$B$25:$B$46)=1),IF(NETWORKDAYS($D21,$B$3+19,$B$25:$B$46)&lt;=ROUND($E21*N($H21),0),"■","□"),"")</f>
      </c>
      <c r="AD21" s="6">
        <f>IF(AND($D21&lt;&gt;"",$E21&lt;&gt;"",$B$3+20&gt;=$D21,$B$3+20&lt;=WORKDAY($D21,$E21-1,$B$25:$B$46),NETWORKDAYS($B$3+20,$B$3+20,$B$25:$B$46)=1),IF(NETWORKDAYS($D21,$B$3+20,$B$25:$B$46)&lt;=ROUND($E21*N($H21),0),"■","□"),"")</f>
      </c>
      <c r="AE21" s="6">
        <f>IF(AND($D21&lt;&gt;"",$E21&lt;&gt;"",$B$3+21&gt;=$D21,$B$3+21&lt;=WORKDAY($D21,$E21-1,$B$25:$B$46),NETWORKDAYS($B$3+21,$B$3+21,$B$25:$B$46)=1),IF(NETWORKDAYS($D21,$B$3+21,$B$25:$B$46)&lt;=ROUND($E21*N($H21),0),"■","□"),"")</f>
      </c>
      <c r="AF21" s="6">
        <f>IF(AND($D21&lt;&gt;"",$E21&lt;&gt;"",$B$3+22&gt;=$D21,$B$3+22&lt;=WORKDAY($D21,$E21-1,$B$25:$B$46),NETWORKDAYS($B$3+22,$B$3+22,$B$25:$B$46)=1),IF(NETWORKDAYS($D21,$B$3+22,$B$25:$B$46)&lt;=ROUND($E21*N($H21),0),"■","□"),"")</f>
      </c>
      <c r="AG21" s="6">
        <f>IF(AND($D21&lt;&gt;"",$E21&lt;&gt;"",$B$3+23&gt;=$D21,$B$3+23&lt;=WORKDAY($D21,$E21-1,$B$25:$B$46),NETWORKDAYS($B$3+23,$B$3+23,$B$25:$B$46)=1),IF(NETWORKDAYS($D21,$B$3+23,$B$25:$B$46)&lt;=ROUND($E21*N($H21),0),"■","□"),"")</f>
      </c>
      <c r="AH21" s="6">
        <f>IF(AND($D21&lt;&gt;"",$E21&lt;&gt;"",$B$3+24&gt;=$D21,$B$3+24&lt;=WORKDAY($D21,$E21-1,$B$25:$B$46),NETWORKDAYS($B$3+24,$B$3+24,$B$25:$B$46)=1),IF(NETWORKDAYS($D21,$B$3+24,$B$25:$B$46)&lt;=ROUND($E21*N($H21),0),"■","□"),"")</f>
      </c>
      <c r="AI21" s="6">
        <f>IF(AND($D21&lt;&gt;"",$E21&lt;&gt;"",$B$3+25&gt;=$D21,$B$3+25&lt;=WORKDAY($D21,$E21-1,$B$25:$B$46),NETWORKDAYS($B$3+25,$B$3+25,$B$25:$B$46)=1),IF(NETWORKDAYS($D21,$B$3+25,$B$25:$B$46)&lt;=ROUND($E21*N($H21),0),"■","□"),"")</f>
      </c>
      <c r="AJ21" s="6">
        <f>IF(AND($D21&lt;&gt;"",$E21&lt;&gt;"",$B$3+26&gt;=$D21,$B$3+26&lt;=WORKDAY($D21,$E21-1,$B$25:$B$46),NETWORKDAYS($B$3+26,$B$3+26,$B$25:$B$46)=1),IF(NETWORKDAYS($D21,$B$3+26,$B$25:$B$46)&lt;=ROUND($E21*N($H21),0),"■","□"),"")</f>
      </c>
      <c r="AK21" s="6">
        <f>IF(AND($D21&lt;&gt;"",$E21&lt;&gt;"",$B$3+27&gt;=$D21,$B$3+27&lt;=WORKDAY($D21,$E21-1,$B$25:$B$46),NETWORKDAYS($B$3+27,$B$3+27,$B$25:$B$46)=1),IF(NETWORKDAYS($D21,$B$3+27,$B$25:$B$46)&lt;=ROUND($E21*N($H21),0),"■","□"),"")</f>
      </c>
    </row>
    <row r="22" ht="20" customHeight="1" spans="1:37" x14ac:dyDescent="0.25">
      <c r="A22" s="6">
        <v>15</v>
      </c>
      <c r="B22" s="3"/>
      <c r="C22" s="3"/>
      <c r="D22" s="3"/>
      <c r="E22" s="6"/>
      <c r="F22" s="6">
        <f>IF(OR(D22="",E22=""),"",TEXT(WORKDAY(D22,E22-1,$B$25:$B$46),"m/d"))</f>
      </c>
      <c r="G22" s="3"/>
      <c r="H22" s="7"/>
      <c r="I22" s="6">
        <f>IF(D22="","",IF(N(H22)&gt;=1,"完了",IF(N(H22)&gt;0,"作業中","未着手")))</f>
      </c>
      <c r="J22" s="6">
        <f>IF(AND($D22&lt;&gt;"",$E22&lt;&gt;"",$B$3+0&gt;=$D22,$B$3+0&lt;=WORKDAY($D22,$E22-1,$B$25:$B$46),NETWORKDAYS($B$3+0,$B$3+0,$B$25:$B$46)=1),IF(NETWORKDAYS($D22,$B$3+0,$B$25:$B$46)&lt;=ROUND($E22*N($H22),0),"■","□"),"")</f>
      </c>
      <c r="K22" s="6">
        <f>IF(AND($D22&lt;&gt;"",$E22&lt;&gt;"",$B$3+1&gt;=$D22,$B$3+1&lt;=WORKDAY($D22,$E22-1,$B$25:$B$46),NETWORKDAYS($B$3+1,$B$3+1,$B$25:$B$46)=1),IF(NETWORKDAYS($D22,$B$3+1,$B$25:$B$46)&lt;=ROUND($E22*N($H22),0),"■","□"),"")</f>
      </c>
      <c r="L22" s="6">
        <f>IF(AND($D22&lt;&gt;"",$E22&lt;&gt;"",$B$3+2&gt;=$D22,$B$3+2&lt;=WORKDAY($D22,$E22-1,$B$25:$B$46),NETWORKDAYS($B$3+2,$B$3+2,$B$25:$B$46)=1),IF(NETWORKDAYS($D22,$B$3+2,$B$25:$B$46)&lt;=ROUND($E22*N($H22),0),"■","□"),"")</f>
      </c>
      <c r="M22" s="6">
        <f>IF(AND($D22&lt;&gt;"",$E22&lt;&gt;"",$B$3+3&gt;=$D22,$B$3+3&lt;=WORKDAY($D22,$E22-1,$B$25:$B$46),NETWORKDAYS($B$3+3,$B$3+3,$B$25:$B$46)=1),IF(NETWORKDAYS($D22,$B$3+3,$B$25:$B$46)&lt;=ROUND($E22*N($H22),0),"■","□"),"")</f>
      </c>
      <c r="N22" s="6">
        <f>IF(AND($D22&lt;&gt;"",$E22&lt;&gt;"",$B$3+4&gt;=$D22,$B$3+4&lt;=WORKDAY($D22,$E22-1,$B$25:$B$46),NETWORKDAYS($B$3+4,$B$3+4,$B$25:$B$46)=1),IF(NETWORKDAYS($D22,$B$3+4,$B$25:$B$46)&lt;=ROUND($E22*N($H22),0),"■","□"),"")</f>
      </c>
      <c r="O22" s="6">
        <f>IF(AND($D22&lt;&gt;"",$E22&lt;&gt;"",$B$3+5&gt;=$D22,$B$3+5&lt;=WORKDAY($D22,$E22-1,$B$25:$B$46),NETWORKDAYS($B$3+5,$B$3+5,$B$25:$B$46)=1),IF(NETWORKDAYS($D22,$B$3+5,$B$25:$B$46)&lt;=ROUND($E22*N($H22),0),"■","□"),"")</f>
      </c>
      <c r="P22" s="6">
        <f>IF(AND($D22&lt;&gt;"",$E22&lt;&gt;"",$B$3+6&gt;=$D22,$B$3+6&lt;=WORKDAY($D22,$E22-1,$B$25:$B$46),NETWORKDAYS($B$3+6,$B$3+6,$B$25:$B$46)=1),IF(NETWORKDAYS($D22,$B$3+6,$B$25:$B$46)&lt;=ROUND($E22*N($H22),0),"■","□"),"")</f>
      </c>
      <c r="Q22" s="6">
        <f>IF(AND($D22&lt;&gt;"",$E22&lt;&gt;"",$B$3+7&gt;=$D22,$B$3+7&lt;=WORKDAY($D22,$E22-1,$B$25:$B$46),NETWORKDAYS($B$3+7,$B$3+7,$B$25:$B$46)=1),IF(NETWORKDAYS($D22,$B$3+7,$B$25:$B$46)&lt;=ROUND($E22*N($H22),0),"■","□"),"")</f>
      </c>
      <c r="R22" s="6">
        <f>IF(AND($D22&lt;&gt;"",$E22&lt;&gt;"",$B$3+8&gt;=$D22,$B$3+8&lt;=WORKDAY($D22,$E22-1,$B$25:$B$46),NETWORKDAYS($B$3+8,$B$3+8,$B$25:$B$46)=1),IF(NETWORKDAYS($D22,$B$3+8,$B$25:$B$46)&lt;=ROUND($E22*N($H22),0),"■","□"),"")</f>
      </c>
      <c r="S22" s="6">
        <f>IF(AND($D22&lt;&gt;"",$E22&lt;&gt;"",$B$3+9&gt;=$D22,$B$3+9&lt;=WORKDAY($D22,$E22-1,$B$25:$B$46),NETWORKDAYS($B$3+9,$B$3+9,$B$25:$B$46)=1),IF(NETWORKDAYS($D22,$B$3+9,$B$25:$B$46)&lt;=ROUND($E22*N($H22),0),"■","□"),"")</f>
      </c>
      <c r="T22" s="6">
        <f>IF(AND($D22&lt;&gt;"",$E22&lt;&gt;"",$B$3+10&gt;=$D22,$B$3+10&lt;=WORKDAY($D22,$E22-1,$B$25:$B$46),NETWORKDAYS($B$3+10,$B$3+10,$B$25:$B$46)=1),IF(NETWORKDAYS($D22,$B$3+10,$B$25:$B$46)&lt;=ROUND($E22*N($H22),0),"■","□"),"")</f>
      </c>
      <c r="U22" s="6">
        <f>IF(AND($D22&lt;&gt;"",$E22&lt;&gt;"",$B$3+11&gt;=$D22,$B$3+11&lt;=WORKDAY($D22,$E22-1,$B$25:$B$46),NETWORKDAYS($B$3+11,$B$3+11,$B$25:$B$46)=1),IF(NETWORKDAYS($D22,$B$3+11,$B$25:$B$46)&lt;=ROUND($E22*N($H22),0),"■","□"),"")</f>
      </c>
      <c r="V22" s="6">
        <f>IF(AND($D22&lt;&gt;"",$E22&lt;&gt;"",$B$3+12&gt;=$D22,$B$3+12&lt;=WORKDAY($D22,$E22-1,$B$25:$B$46),NETWORKDAYS($B$3+12,$B$3+12,$B$25:$B$46)=1),IF(NETWORKDAYS($D22,$B$3+12,$B$25:$B$46)&lt;=ROUND($E22*N($H22),0),"■","□"),"")</f>
      </c>
      <c r="W22" s="6">
        <f>IF(AND($D22&lt;&gt;"",$E22&lt;&gt;"",$B$3+13&gt;=$D22,$B$3+13&lt;=WORKDAY($D22,$E22-1,$B$25:$B$46),NETWORKDAYS($B$3+13,$B$3+13,$B$25:$B$46)=1),IF(NETWORKDAYS($D22,$B$3+13,$B$25:$B$46)&lt;=ROUND($E22*N($H22),0),"■","□"),"")</f>
      </c>
      <c r="X22" s="6">
        <f>IF(AND($D22&lt;&gt;"",$E22&lt;&gt;"",$B$3+14&gt;=$D22,$B$3+14&lt;=WORKDAY($D22,$E22-1,$B$25:$B$46),NETWORKDAYS($B$3+14,$B$3+14,$B$25:$B$46)=1),IF(NETWORKDAYS($D22,$B$3+14,$B$25:$B$46)&lt;=ROUND($E22*N($H22),0),"■","□"),"")</f>
      </c>
      <c r="Y22" s="6">
        <f>IF(AND($D22&lt;&gt;"",$E22&lt;&gt;"",$B$3+15&gt;=$D22,$B$3+15&lt;=WORKDAY($D22,$E22-1,$B$25:$B$46),NETWORKDAYS($B$3+15,$B$3+15,$B$25:$B$46)=1),IF(NETWORKDAYS($D22,$B$3+15,$B$25:$B$46)&lt;=ROUND($E22*N($H22),0),"■","□"),"")</f>
      </c>
      <c r="Z22" s="6">
        <f>IF(AND($D22&lt;&gt;"",$E22&lt;&gt;"",$B$3+16&gt;=$D22,$B$3+16&lt;=WORKDAY($D22,$E22-1,$B$25:$B$46),NETWORKDAYS($B$3+16,$B$3+16,$B$25:$B$46)=1),IF(NETWORKDAYS($D22,$B$3+16,$B$25:$B$46)&lt;=ROUND($E22*N($H22),0),"■","□"),"")</f>
      </c>
      <c r="AA22" s="6">
        <f>IF(AND($D22&lt;&gt;"",$E22&lt;&gt;"",$B$3+17&gt;=$D22,$B$3+17&lt;=WORKDAY($D22,$E22-1,$B$25:$B$46),NETWORKDAYS($B$3+17,$B$3+17,$B$25:$B$46)=1),IF(NETWORKDAYS($D22,$B$3+17,$B$25:$B$46)&lt;=ROUND($E22*N($H22),0),"■","□"),"")</f>
      </c>
      <c r="AB22" s="6">
        <f>IF(AND($D22&lt;&gt;"",$E22&lt;&gt;"",$B$3+18&gt;=$D22,$B$3+18&lt;=WORKDAY($D22,$E22-1,$B$25:$B$46),NETWORKDAYS($B$3+18,$B$3+18,$B$25:$B$46)=1),IF(NETWORKDAYS($D22,$B$3+18,$B$25:$B$46)&lt;=ROUND($E22*N($H22),0),"■","□"),"")</f>
      </c>
      <c r="AC22" s="6">
        <f>IF(AND($D22&lt;&gt;"",$E22&lt;&gt;"",$B$3+19&gt;=$D22,$B$3+19&lt;=WORKDAY($D22,$E22-1,$B$25:$B$46),NETWORKDAYS($B$3+19,$B$3+19,$B$25:$B$46)=1),IF(NETWORKDAYS($D22,$B$3+19,$B$25:$B$46)&lt;=ROUND($E22*N($H22),0),"■","□"),"")</f>
      </c>
      <c r="AD22" s="6">
        <f>IF(AND($D22&lt;&gt;"",$E22&lt;&gt;"",$B$3+20&gt;=$D22,$B$3+20&lt;=WORKDAY($D22,$E22-1,$B$25:$B$46),NETWORKDAYS($B$3+20,$B$3+20,$B$25:$B$46)=1),IF(NETWORKDAYS($D22,$B$3+20,$B$25:$B$46)&lt;=ROUND($E22*N($H22),0),"■","□"),"")</f>
      </c>
      <c r="AE22" s="6">
        <f>IF(AND($D22&lt;&gt;"",$E22&lt;&gt;"",$B$3+21&gt;=$D22,$B$3+21&lt;=WORKDAY($D22,$E22-1,$B$25:$B$46),NETWORKDAYS($B$3+21,$B$3+21,$B$25:$B$46)=1),IF(NETWORKDAYS($D22,$B$3+21,$B$25:$B$46)&lt;=ROUND($E22*N($H22),0),"■","□"),"")</f>
      </c>
      <c r="AF22" s="6">
        <f>IF(AND($D22&lt;&gt;"",$E22&lt;&gt;"",$B$3+22&gt;=$D22,$B$3+22&lt;=WORKDAY($D22,$E22-1,$B$25:$B$46),NETWORKDAYS($B$3+22,$B$3+22,$B$25:$B$46)=1),IF(NETWORKDAYS($D22,$B$3+22,$B$25:$B$46)&lt;=ROUND($E22*N($H22),0),"■","□"),"")</f>
      </c>
      <c r="AG22" s="6">
        <f>IF(AND($D22&lt;&gt;"",$E22&lt;&gt;"",$B$3+23&gt;=$D22,$B$3+23&lt;=WORKDAY($D22,$E22-1,$B$25:$B$46),NETWORKDAYS($B$3+23,$B$3+23,$B$25:$B$46)=1),IF(NETWORKDAYS($D22,$B$3+23,$B$25:$B$46)&lt;=ROUND($E22*N($H22),0),"■","□"),"")</f>
      </c>
      <c r="AH22" s="6">
        <f>IF(AND($D22&lt;&gt;"",$E22&lt;&gt;"",$B$3+24&gt;=$D22,$B$3+24&lt;=WORKDAY($D22,$E22-1,$B$25:$B$46),NETWORKDAYS($B$3+24,$B$3+24,$B$25:$B$46)=1),IF(NETWORKDAYS($D22,$B$3+24,$B$25:$B$46)&lt;=ROUND($E22*N($H22),0),"■","□"),"")</f>
      </c>
      <c r="AI22" s="6">
        <f>IF(AND($D22&lt;&gt;"",$E22&lt;&gt;"",$B$3+25&gt;=$D22,$B$3+25&lt;=WORKDAY($D22,$E22-1,$B$25:$B$46),NETWORKDAYS($B$3+25,$B$3+25,$B$25:$B$46)=1),IF(NETWORKDAYS($D22,$B$3+25,$B$25:$B$46)&lt;=ROUND($E22*N($H22),0),"■","□"),"")</f>
      </c>
      <c r="AJ22" s="6">
        <f>IF(AND($D22&lt;&gt;"",$E22&lt;&gt;"",$B$3+26&gt;=$D22,$B$3+26&lt;=WORKDAY($D22,$E22-1,$B$25:$B$46),NETWORKDAYS($B$3+26,$B$3+26,$B$25:$B$46)=1),IF(NETWORKDAYS($D22,$B$3+26,$B$25:$B$46)&lt;=ROUND($E22*N($H22),0),"■","□"),"")</f>
      </c>
      <c r="AK22" s="6">
        <f>IF(AND($D22&lt;&gt;"",$E22&lt;&gt;"",$B$3+27&gt;=$D22,$B$3+27&lt;=WORKDAY($D22,$E22-1,$B$25:$B$46),NETWORKDAYS($B$3+27,$B$3+27,$B$25:$B$46)=1),IF(NETWORKDAYS($D22,$B$3+27,$B$25:$B$46)&lt;=ROUND($E22*N($H22),0),"■","□"),"")</f>
      </c>
    </row>
    <row r="23" ht="20" customHeight="1" x14ac:dyDescent="0.25"/>
    <row r="24" ht="20" customHeight="1" spans="1:37" x14ac:dyDescent="0.25">
      <c r="A24" s="8" t="s">
        <v>14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</row>
    <row r="25" ht="20" customHeight="1" spans="1:6" x14ac:dyDescent="0.25">
      <c r="A25" s="2" t="s">
        <v>15</v>
      </c>
      <c r="B25" s="9">
        <v>46329</v>
      </c>
      <c r="C25" s="10" t="s">
        <v>16</v>
      </c>
      <c r="D25" s="10"/>
      <c r="E25" s="10"/>
      <c r="F25" s="10"/>
    </row>
    <row r="26" ht="20" customHeight="1" spans="1:6" x14ac:dyDescent="0.25">
      <c r="A26" s="2" t="s">
        <v>15</v>
      </c>
      <c r="B26" s="9">
        <v>46349</v>
      </c>
      <c r="C26" s="10" t="s">
        <v>17</v>
      </c>
      <c r="D26" s="10"/>
      <c r="E26" s="10"/>
      <c r="F26" s="10"/>
    </row>
    <row r="27" ht="20" customHeight="1" spans="1:6" x14ac:dyDescent="0.25">
      <c r="A27" s="2" t="s">
        <v>15</v>
      </c>
      <c r="B27" s="9">
        <v>46385</v>
      </c>
      <c r="C27" s="10" t="s">
        <v>18</v>
      </c>
      <c r="D27" s="10"/>
      <c r="E27" s="10"/>
      <c r="F27" s="10"/>
    </row>
    <row r="28" ht="20" customHeight="1" spans="1:6" x14ac:dyDescent="0.25">
      <c r="A28" s="2" t="s">
        <v>15</v>
      </c>
      <c r="B28" s="9">
        <v>46386</v>
      </c>
      <c r="C28" s="10" t="s">
        <v>18</v>
      </c>
      <c r="D28" s="10"/>
      <c r="E28" s="10"/>
      <c r="F28" s="10"/>
    </row>
    <row r="29" ht="20" customHeight="1" spans="1:6" x14ac:dyDescent="0.25">
      <c r="A29" s="2" t="s">
        <v>15</v>
      </c>
      <c r="B29" s="9">
        <v>46387</v>
      </c>
      <c r="C29" s="10" t="s">
        <v>18</v>
      </c>
      <c r="D29" s="10"/>
      <c r="E29" s="10"/>
      <c r="F29" s="10"/>
    </row>
    <row r="30" ht="20" customHeight="1" spans="1:6" x14ac:dyDescent="0.25">
      <c r="A30" s="2" t="s">
        <v>15</v>
      </c>
      <c r="B30" s="9">
        <v>46388</v>
      </c>
      <c r="C30" s="10" t="s">
        <v>19</v>
      </c>
      <c r="D30" s="10"/>
      <c r="E30" s="10"/>
      <c r="F30" s="10"/>
    </row>
    <row r="31" ht="20" customHeight="1" spans="1:6" x14ac:dyDescent="0.25">
      <c r="A31" s="2" t="s">
        <v>15</v>
      </c>
      <c r="B31" s="9">
        <v>46389</v>
      </c>
      <c r="C31" s="10" t="s">
        <v>18</v>
      </c>
      <c r="D31" s="10"/>
      <c r="E31" s="10"/>
      <c r="F31" s="10"/>
    </row>
    <row r="32" ht="20" customHeight="1" spans="1:6" x14ac:dyDescent="0.25">
      <c r="A32" s="2" t="s">
        <v>15</v>
      </c>
      <c r="B32" s="9">
        <v>46390</v>
      </c>
      <c r="C32" s="10" t="s">
        <v>18</v>
      </c>
      <c r="D32" s="10"/>
      <c r="E32" s="10"/>
      <c r="F32" s="10"/>
    </row>
    <row r="33" ht="20" customHeight="1" spans="1:6" x14ac:dyDescent="0.25">
      <c r="A33" s="2" t="s">
        <v>15</v>
      </c>
      <c r="B33" s="9">
        <v>46398</v>
      </c>
      <c r="C33" s="10" t="s">
        <v>20</v>
      </c>
      <c r="D33" s="10"/>
      <c r="E33" s="10"/>
      <c r="F33" s="10"/>
    </row>
    <row r="34" ht="20" customHeight="1" spans="1:6" x14ac:dyDescent="0.25">
      <c r="A34" s="2" t="s">
        <v>15</v>
      </c>
      <c r="B34" s="9">
        <v>46429</v>
      </c>
      <c r="C34" s="10" t="s">
        <v>21</v>
      </c>
      <c r="D34" s="10"/>
      <c r="E34" s="10"/>
      <c r="F34" s="10"/>
    </row>
    <row r="35" ht="20" customHeight="1" spans="1:6" x14ac:dyDescent="0.25">
      <c r="A35" s="2" t="s">
        <v>15</v>
      </c>
      <c r="B35" s="9">
        <v>46441</v>
      </c>
      <c r="C35" s="10" t="s">
        <v>22</v>
      </c>
      <c r="D35" s="10"/>
      <c r="E35" s="10"/>
      <c r="F35" s="10"/>
    </row>
    <row r="36" ht="20" customHeight="1" spans="1:6" x14ac:dyDescent="0.25">
      <c r="A36" s="2" t="s">
        <v>15</v>
      </c>
      <c r="B36" s="9">
        <v>46468</v>
      </c>
      <c r="C36" s="10" t="s">
        <v>23</v>
      </c>
      <c r="D36" s="10"/>
      <c r="E36" s="10"/>
      <c r="F36" s="10"/>
    </row>
    <row r="37" ht="20" customHeight="1" spans="1:6" x14ac:dyDescent="0.25">
      <c r="A37" s="2" t="s">
        <v>15</v>
      </c>
      <c r="B37" s="9">
        <v>46506</v>
      </c>
      <c r="C37" s="10" t="s">
        <v>24</v>
      </c>
      <c r="D37" s="10"/>
      <c r="E37" s="10"/>
      <c r="F37" s="10"/>
    </row>
    <row r="38" ht="20" customHeight="1" spans="1:6" x14ac:dyDescent="0.25">
      <c r="A38" s="2" t="s">
        <v>15</v>
      </c>
      <c r="B38" s="9">
        <v>46510</v>
      </c>
      <c r="C38" s="10" t="s">
        <v>25</v>
      </c>
      <c r="D38" s="10"/>
      <c r="E38" s="10"/>
      <c r="F38" s="10"/>
    </row>
    <row r="39" ht="20" customHeight="1" spans="1:6" x14ac:dyDescent="0.25">
      <c r="A39" s="2" t="s">
        <v>15</v>
      </c>
      <c r="B39" s="9">
        <v>46511</v>
      </c>
      <c r="C39" s="10" t="s">
        <v>26</v>
      </c>
      <c r="D39" s="10"/>
      <c r="E39" s="10"/>
      <c r="F39" s="10"/>
    </row>
    <row r="40" ht="20" customHeight="1" spans="1:6" x14ac:dyDescent="0.25">
      <c r="A40" s="2" t="s">
        <v>15</v>
      </c>
      <c r="B40" s="9">
        <v>46512</v>
      </c>
      <c r="C40" s="10" t="s">
        <v>27</v>
      </c>
      <c r="D40" s="10"/>
      <c r="E40" s="10"/>
      <c r="F40" s="10"/>
    </row>
    <row r="41" ht="20" customHeight="1" spans="1:6" x14ac:dyDescent="0.25">
      <c r="A41" s="2" t="s">
        <v>15</v>
      </c>
      <c r="B41" s="3"/>
      <c r="C41" s="10"/>
      <c r="D41" s="10"/>
      <c r="E41" s="10"/>
      <c r="F41" s="10"/>
    </row>
    <row r="42" ht="20" customHeight="1" spans="1:6" x14ac:dyDescent="0.25">
      <c r="A42" s="2" t="s">
        <v>15</v>
      </c>
      <c r="B42" s="3"/>
      <c r="C42" s="10"/>
      <c r="D42" s="10"/>
      <c r="E42" s="10"/>
      <c r="F42" s="10"/>
    </row>
    <row r="43" ht="20" customHeight="1" spans="1:6" x14ac:dyDescent="0.25">
      <c r="A43" s="2" t="s">
        <v>15</v>
      </c>
      <c r="B43" s="3"/>
      <c r="C43" s="10"/>
      <c r="D43" s="10"/>
      <c r="E43" s="10"/>
      <c r="F43" s="10"/>
    </row>
    <row r="44" ht="20" customHeight="1" spans="1:6" x14ac:dyDescent="0.25">
      <c r="A44" s="2" t="s">
        <v>15</v>
      </c>
      <c r="B44" s="3"/>
      <c r="C44" s="10"/>
      <c r="D44" s="10"/>
      <c r="E44" s="10"/>
      <c r="F44" s="10"/>
    </row>
    <row r="45" ht="20" customHeight="1" spans="1:6" x14ac:dyDescent="0.25">
      <c r="A45" s="2" t="s">
        <v>15</v>
      </c>
      <c r="B45" s="3"/>
      <c r="C45" s="10"/>
      <c r="D45" s="10"/>
      <c r="E45" s="10"/>
      <c r="F45" s="10"/>
    </row>
    <row r="46" ht="20" customHeight="1" spans="1:6" x14ac:dyDescent="0.25">
      <c r="A46" s="2" t="s">
        <v>15</v>
      </c>
      <c r="B46" s="3"/>
      <c r="C46" s="10"/>
      <c r="D46" s="10"/>
      <c r="E46" s="10"/>
      <c r="F46" s="10"/>
    </row>
    <row r="47" ht="20" customHeight="1" spans="1:37" x14ac:dyDescent="0.25">
      <c r="A47" s="4" t="s">
        <v>28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</row>
  </sheetData>
  <mergeCells count="38">
    <mergeCell ref="A1:AK1"/>
    <mergeCell ref="B2:S2"/>
    <mergeCell ref="U2:AK2"/>
    <mergeCell ref="C3:AK3"/>
    <mergeCell ref="A4:AK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24:AK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A47:AK47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47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0" customWidth="1"/>
    <col min="3" max="3" width="12" customWidth="1"/>
    <col min="4" max="4" width="11" customWidth="1"/>
    <col min="5" max="5" width="6" customWidth="1"/>
    <col min="6" max="9" width="7" customWidth="1"/>
    <col min="10" max="37" width="3.2" customWidth="1"/>
  </cols>
  <sheetData>
    <row r="1" ht="28" customHeight="1" spans="1:3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ht="20" customHeight="1" spans="1:37" x14ac:dyDescent="0.25">
      <c r="A2" s="2" t="s">
        <v>1</v>
      </c>
      <c r="B2" s="3" t="s">
        <v>29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3" t="s">
        <v>30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ht="20" customHeight="1" spans="1:37" x14ac:dyDescent="0.25">
      <c r="A3" s="2" t="s">
        <v>3</v>
      </c>
      <c r="B3" s="9">
        <v>46342</v>
      </c>
      <c r="C3" s="4" t="s">
        <v>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ht="20" customHeight="1" spans="1:37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ht="20" customHeight="1" spans="1:37" x14ac:dyDescent="0.25">
      <c r="A5" s="5" t="s">
        <v>6</v>
      </c>
      <c r="B5" s="5" t="s">
        <v>7</v>
      </c>
      <c r="C5" s="5" t="s">
        <v>2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>
        <f>IF($B$3="","",DAY($B$3+0))</f>
        <v>16</v>
      </c>
      <c r="K5" s="5">
        <f>IF($B$3="","",DAY($B$3+1))</f>
        <v>17</v>
      </c>
      <c r="L5" s="5">
        <f>IF($B$3="","",DAY($B$3+2))</f>
        <v>18</v>
      </c>
      <c r="M5" s="5">
        <f>IF($B$3="","",DAY($B$3+3))</f>
        <v>19</v>
      </c>
      <c r="N5" s="5">
        <f>IF($B$3="","",DAY($B$3+4))</f>
        <v>20</v>
      </c>
      <c r="O5" s="5">
        <f>IF($B$3="","",DAY($B$3+5))</f>
        <v>21</v>
      </c>
      <c r="P5" s="5">
        <f>IF($B$3="","",DAY($B$3+6))</f>
        <v>22</v>
      </c>
      <c r="Q5" s="5">
        <f>IF($B$3="","",DAY($B$3+7))</f>
        <v>23</v>
      </c>
      <c r="R5" s="5">
        <f>IF($B$3="","",DAY($B$3+8))</f>
        <v>24</v>
      </c>
      <c r="S5" s="5">
        <f>IF($B$3="","",DAY($B$3+9))</f>
        <v>25</v>
      </c>
      <c r="T5" s="5">
        <f>IF($B$3="","",DAY($B$3+10))</f>
        <v>26</v>
      </c>
      <c r="U5" s="5">
        <f>IF($B$3="","",DAY($B$3+11))</f>
        <v>27</v>
      </c>
      <c r="V5" s="5">
        <f>IF($B$3="","",DAY($B$3+12))</f>
        <v>28</v>
      </c>
      <c r="W5" s="5">
        <f>IF($B$3="","",DAY($B$3+13))</f>
        <v>29</v>
      </c>
      <c r="X5" s="5">
        <f>IF($B$3="","",DAY($B$3+14))</f>
        <v>30</v>
      </c>
      <c r="Y5" s="5">
        <f>IF($B$3="","",DAY($B$3+15))</f>
        <v>1</v>
      </c>
      <c r="Z5" s="5">
        <f>IF($B$3="","",DAY($B$3+16))</f>
        <v>2</v>
      </c>
      <c r="AA5" s="5">
        <f>IF($B$3="","",DAY($B$3+17))</f>
        <v>3</v>
      </c>
      <c r="AB5" s="5">
        <f>IF($B$3="","",DAY($B$3+18))</f>
        <v>4</v>
      </c>
      <c r="AC5" s="5">
        <f>IF($B$3="","",DAY($B$3+19))</f>
        <v>5</v>
      </c>
      <c r="AD5" s="5">
        <f>IF($B$3="","",DAY($B$3+20))</f>
        <v>6</v>
      </c>
      <c r="AE5" s="5">
        <f>IF($B$3="","",DAY($B$3+21))</f>
        <v>7</v>
      </c>
      <c r="AF5" s="5">
        <f>IF($B$3="","",DAY($B$3+22))</f>
        <v>8</v>
      </c>
      <c r="AG5" s="5">
        <f>IF($B$3="","",DAY($B$3+23))</f>
        <v>9</v>
      </c>
      <c r="AH5" s="5">
        <f>IF($B$3="","",DAY($B$3+24))</f>
        <v>10</v>
      </c>
      <c r="AI5" s="5">
        <f>IF($B$3="","",DAY($B$3+25))</f>
        <v>11</v>
      </c>
      <c r="AJ5" s="5">
        <f>IF($B$3="","",DAY($B$3+26))</f>
        <v>12</v>
      </c>
      <c r="AK5" s="5">
        <f>IF($B$3="","",DAY($B$3+27))</f>
        <v>13</v>
      </c>
    </row>
    <row r="6" ht="20" customHeight="1" spans="1:37" x14ac:dyDescent="0.25">
      <c r="A6" s="5"/>
      <c r="B6" s="5"/>
      <c r="C6" s="5"/>
      <c r="D6" s="5"/>
      <c r="E6" s="5"/>
      <c r="F6" s="5"/>
      <c r="G6" s="5"/>
      <c r="H6" s="5"/>
      <c r="I6" s="5"/>
      <c r="J6" s="5" t="str">
        <f>IF($B$3="","",CHOOSE(WEEKDAY($B$3+0),"日","月","火","水","木","金","土"))</f>
        <v>月</v>
      </c>
      <c r="K6" s="5" t="str">
        <f>IF($B$3="","",CHOOSE(WEEKDAY($B$3+1),"日","月","火","水","木","金","土"))</f>
        <v>火</v>
      </c>
      <c r="L6" s="5" t="str">
        <f>IF($B$3="","",CHOOSE(WEEKDAY($B$3+2),"日","月","火","水","木","金","土"))</f>
        <v>水</v>
      </c>
      <c r="M6" s="5" t="str">
        <f>IF($B$3="","",CHOOSE(WEEKDAY($B$3+3),"日","月","火","水","木","金","土"))</f>
        <v>木</v>
      </c>
      <c r="N6" s="5" t="str">
        <f>IF($B$3="","",CHOOSE(WEEKDAY($B$3+4),"日","月","火","水","木","金","土"))</f>
        <v>金</v>
      </c>
      <c r="O6" s="5" t="str">
        <f>IF($B$3="","",CHOOSE(WEEKDAY($B$3+5),"日","月","火","水","木","金","土"))</f>
        <v>土</v>
      </c>
      <c r="P6" s="5" t="str">
        <f>IF($B$3="","",CHOOSE(WEEKDAY($B$3+6),"日","月","火","水","木","金","土"))</f>
        <v>日</v>
      </c>
      <c r="Q6" s="5" t="str">
        <f>IF($B$3="","",CHOOSE(WEEKDAY($B$3+7),"日","月","火","水","木","金","土"))</f>
        <v>月</v>
      </c>
      <c r="R6" s="5" t="str">
        <f>IF($B$3="","",CHOOSE(WEEKDAY($B$3+8),"日","月","火","水","木","金","土"))</f>
        <v>火</v>
      </c>
      <c r="S6" s="5" t="str">
        <f>IF($B$3="","",CHOOSE(WEEKDAY($B$3+9),"日","月","火","水","木","金","土"))</f>
        <v>水</v>
      </c>
      <c r="T6" s="5" t="str">
        <f>IF($B$3="","",CHOOSE(WEEKDAY($B$3+10),"日","月","火","水","木","金","土"))</f>
        <v>木</v>
      </c>
      <c r="U6" s="5" t="str">
        <f>IF($B$3="","",CHOOSE(WEEKDAY($B$3+11),"日","月","火","水","木","金","土"))</f>
        <v>金</v>
      </c>
      <c r="V6" s="5" t="str">
        <f>IF($B$3="","",CHOOSE(WEEKDAY($B$3+12),"日","月","火","水","木","金","土"))</f>
        <v>土</v>
      </c>
      <c r="W6" s="5" t="str">
        <f>IF($B$3="","",CHOOSE(WEEKDAY($B$3+13),"日","月","火","水","木","金","土"))</f>
        <v>日</v>
      </c>
      <c r="X6" s="5" t="str">
        <f>IF($B$3="","",CHOOSE(WEEKDAY($B$3+14),"日","月","火","水","木","金","土"))</f>
        <v>月</v>
      </c>
      <c r="Y6" s="5" t="str">
        <f>IF($B$3="","",CHOOSE(WEEKDAY($B$3+15),"日","月","火","水","木","金","土"))</f>
        <v>火</v>
      </c>
      <c r="Z6" s="5" t="str">
        <f>IF($B$3="","",CHOOSE(WEEKDAY($B$3+16),"日","月","火","水","木","金","土"))</f>
        <v>水</v>
      </c>
      <c r="AA6" s="5" t="str">
        <f>IF($B$3="","",CHOOSE(WEEKDAY($B$3+17),"日","月","火","水","木","金","土"))</f>
        <v>木</v>
      </c>
      <c r="AB6" s="5" t="str">
        <f>IF($B$3="","",CHOOSE(WEEKDAY($B$3+18),"日","月","火","水","木","金","土"))</f>
        <v>金</v>
      </c>
      <c r="AC6" s="5" t="str">
        <f>IF($B$3="","",CHOOSE(WEEKDAY($B$3+19),"日","月","火","水","木","金","土"))</f>
        <v>土</v>
      </c>
      <c r="AD6" s="5" t="str">
        <f>IF($B$3="","",CHOOSE(WEEKDAY($B$3+20),"日","月","火","水","木","金","土"))</f>
        <v>日</v>
      </c>
      <c r="AE6" s="5" t="str">
        <f>IF($B$3="","",CHOOSE(WEEKDAY($B$3+21),"日","月","火","水","木","金","土"))</f>
        <v>月</v>
      </c>
      <c r="AF6" s="5" t="str">
        <f>IF($B$3="","",CHOOSE(WEEKDAY($B$3+22),"日","月","火","水","木","金","土"))</f>
        <v>火</v>
      </c>
      <c r="AG6" s="5" t="str">
        <f>IF($B$3="","",CHOOSE(WEEKDAY($B$3+23),"日","月","火","水","木","金","土"))</f>
        <v>水</v>
      </c>
      <c r="AH6" s="5" t="str">
        <f>IF($B$3="","",CHOOSE(WEEKDAY($B$3+24),"日","月","火","水","木","金","土"))</f>
        <v>木</v>
      </c>
      <c r="AI6" s="5" t="str">
        <f>IF($B$3="","",CHOOSE(WEEKDAY($B$3+25),"日","月","火","水","木","金","土"))</f>
        <v>金</v>
      </c>
      <c r="AJ6" s="5" t="str">
        <f>IF($B$3="","",CHOOSE(WEEKDAY($B$3+26),"日","月","火","水","木","金","土"))</f>
        <v>土</v>
      </c>
      <c r="AK6" s="5" t="str">
        <f>IF($B$3="","",CHOOSE(WEEKDAY($B$3+27),"日","月","火","水","木","金","土"))</f>
        <v>日</v>
      </c>
    </row>
    <row r="7" ht="20" customHeight="1" spans="1:37" x14ac:dyDescent="0.25">
      <c r="A7" s="5"/>
      <c r="B7" s="5"/>
      <c r="C7" s="5"/>
      <c r="D7" s="5"/>
      <c r="E7" s="5"/>
      <c r="F7" s="5"/>
      <c r="G7" s="5"/>
      <c r="H7" s="5"/>
      <c r="I7" s="5"/>
      <c r="J7" s="5">
        <f>IF($B$3="","",IF(NETWORKDAYS($B$3+0,$B$3+0,$B$25:$B$46)=0,"休",""))</f>
      </c>
      <c r="K7" s="5">
        <f>IF($B$3="","",IF(NETWORKDAYS($B$3+1,$B$3+1,$B$25:$B$46)=0,"休",""))</f>
      </c>
      <c r="L7" s="5">
        <f>IF($B$3="","",IF(NETWORKDAYS($B$3+2,$B$3+2,$B$25:$B$46)=0,"休",""))</f>
      </c>
      <c r="M7" s="5">
        <f>IF($B$3="","",IF(NETWORKDAYS($B$3+3,$B$3+3,$B$25:$B$46)=0,"休",""))</f>
      </c>
      <c r="N7" s="5">
        <f>IF($B$3="","",IF(NETWORKDAYS($B$3+4,$B$3+4,$B$25:$B$46)=0,"休",""))</f>
      </c>
      <c r="O7" s="5" t="str">
        <f>IF($B$3="","",IF(NETWORKDAYS($B$3+5,$B$3+5,$B$25:$B$46)=0,"休",""))</f>
        <v>休</v>
      </c>
      <c r="P7" s="5" t="str">
        <f>IF($B$3="","",IF(NETWORKDAYS($B$3+6,$B$3+6,$B$25:$B$46)=0,"休",""))</f>
        <v>休</v>
      </c>
      <c r="Q7" s="5" t="str">
        <f>IF($B$3="","",IF(NETWORKDAYS($B$3+7,$B$3+7,$B$25:$B$46)=0,"休",""))</f>
        <v>休</v>
      </c>
      <c r="R7" s="5">
        <f>IF($B$3="","",IF(NETWORKDAYS($B$3+8,$B$3+8,$B$25:$B$46)=0,"休",""))</f>
      </c>
      <c r="S7" s="5">
        <f>IF($B$3="","",IF(NETWORKDAYS($B$3+9,$B$3+9,$B$25:$B$46)=0,"休",""))</f>
      </c>
      <c r="T7" s="5">
        <f>IF($B$3="","",IF(NETWORKDAYS($B$3+10,$B$3+10,$B$25:$B$46)=0,"休",""))</f>
      </c>
      <c r="U7" s="5">
        <f>IF($B$3="","",IF(NETWORKDAYS($B$3+11,$B$3+11,$B$25:$B$46)=0,"休",""))</f>
      </c>
      <c r="V7" s="5" t="str">
        <f>IF($B$3="","",IF(NETWORKDAYS($B$3+12,$B$3+12,$B$25:$B$46)=0,"休",""))</f>
        <v>休</v>
      </c>
      <c r="W7" s="5" t="str">
        <f>IF($B$3="","",IF(NETWORKDAYS($B$3+13,$B$3+13,$B$25:$B$46)=0,"休",""))</f>
        <v>休</v>
      </c>
      <c r="X7" s="5">
        <f>IF($B$3="","",IF(NETWORKDAYS($B$3+14,$B$3+14,$B$25:$B$46)=0,"休",""))</f>
      </c>
      <c r="Y7" s="5">
        <f>IF($B$3="","",IF(NETWORKDAYS($B$3+15,$B$3+15,$B$25:$B$46)=0,"休",""))</f>
      </c>
      <c r="Z7" s="5">
        <f>IF($B$3="","",IF(NETWORKDAYS($B$3+16,$B$3+16,$B$25:$B$46)=0,"休",""))</f>
      </c>
      <c r="AA7" s="5">
        <f>IF($B$3="","",IF(NETWORKDAYS($B$3+17,$B$3+17,$B$25:$B$46)=0,"休",""))</f>
      </c>
      <c r="AB7" s="5">
        <f>IF($B$3="","",IF(NETWORKDAYS($B$3+18,$B$3+18,$B$25:$B$46)=0,"休",""))</f>
      </c>
      <c r="AC7" s="5" t="str">
        <f>IF($B$3="","",IF(NETWORKDAYS($B$3+19,$B$3+19,$B$25:$B$46)=0,"休",""))</f>
        <v>休</v>
      </c>
      <c r="AD7" s="5" t="str">
        <f>IF($B$3="","",IF(NETWORKDAYS($B$3+20,$B$3+20,$B$25:$B$46)=0,"休",""))</f>
        <v>休</v>
      </c>
      <c r="AE7" s="5">
        <f>IF($B$3="","",IF(NETWORKDAYS($B$3+21,$B$3+21,$B$25:$B$46)=0,"休",""))</f>
      </c>
      <c r="AF7" s="5">
        <f>IF($B$3="","",IF(NETWORKDAYS($B$3+22,$B$3+22,$B$25:$B$46)=0,"休",""))</f>
      </c>
      <c r="AG7" s="5">
        <f>IF($B$3="","",IF(NETWORKDAYS($B$3+23,$B$3+23,$B$25:$B$46)=0,"休",""))</f>
      </c>
      <c r="AH7" s="5">
        <f>IF($B$3="","",IF(NETWORKDAYS($B$3+24,$B$3+24,$B$25:$B$46)=0,"休",""))</f>
      </c>
      <c r="AI7" s="5">
        <f>IF($B$3="","",IF(NETWORKDAYS($B$3+25,$B$3+25,$B$25:$B$46)=0,"休",""))</f>
      </c>
      <c r="AJ7" s="5" t="str">
        <f>IF($B$3="","",IF(NETWORKDAYS($B$3+26,$B$3+26,$B$25:$B$46)=0,"休",""))</f>
        <v>休</v>
      </c>
      <c r="AK7" s="5" t="str">
        <f>IF($B$3="","",IF(NETWORKDAYS($B$3+27,$B$3+27,$B$25:$B$46)=0,"休",""))</f>
        <v>休</v>
      </c>
    </row>
    <row r="8" ht="20" customHeight="1" spans="1:37" x14ac:dyDescent="0.25">
      <c r="A8" s="6">
        <v>1</v>
      </c>
      <c r="B8" s="3" t="s">
        <v>31</v>
      </c>
      <c r="C8" s="3" t="s">
        <v>32</v>
      </c>
      <c r="D8" s="9">
        <v>46342</v>
      </c>
      <c r="E8" s="6">
        <v>1</v>
      </c>
      <c r="F8" s="6" t="str">
        <f>IF(OR(D8="",E8=""),"",TEXT(WORKDAY(D8,E8-1,$B$25:$B$46),"m/d"))</f>
        <v>11/16</v>
      </c>
      <c r="G8" s="3"/>
      <c r="H8" s="7">
        <v>1</v>
      </c>
      <c r="I8" s="6" t="str">
        <f>IF(D8="","",IF(N(H8)&gt;=1,"完了",IF(N(H8)&gt;0,"作業中","未着手")))</f>
        <v>完了</v>
      </c>
      <c r="J8" s="6" t="str">
        <f>IF(AND($D8&lt;&gt;"",$E8&lt;&gt;"",$B$3+0&gt;=$D8,$B$3+0&lt;=WORKDAY($D8,$E8-1,$B$25:$B$46),NETWORKDAYS($B$3+0,$B$3+0,$B$25:$B$46)=1),IF(NETWORKDAYS($D8,$B$3+0,$B$25:$B$46)&lt;=ROUND($E8*N($H8),0),"■","□"),"")</f>
        <v>■</v>
      </c>
      <c r="K8" s="6">
        <f>IF(AND($D8&lt;&gt;"",$E8&lt;&gt;"",$B$3+1&gt;=$D8,$B$3+1&lt;=WORKDAY($D8,$E8-1,$B$25:$B$46),NETWORKDAYS($B$3+1,$B$3+1,$B$25:$B$46)=1),IF(NETWORKDAYS($D8,$B$3+1,$B$25:$B$46)&lt;=ROUND($E8*N($H8),0),"■","□"),"")</f>
      </c>
      <c r="L8" s="6">
        <f>IF(AND($D8&lt;&gt;"",$E8&lt;&gt;"",$B$3+2&gt;=$D8,$B$3+2&lt;=WORKDAY($D8,$E8-1,$B$25:$B$46),NETWORKDAYS($B$3+2,$B$3+2,$B$25:$B$46)=1),IF(NETWORKDAYS($D8,$B$3+2,$B$25:$B$46)&lt;=ROUND($E8*N($H8),0),"■","□"),"")</f>
      </c>
      <c r="M8" s="6">
        <f>IF(AND($D8&lt;&gt;"",$E8&lt;&gt;"",$B$3+3&gt;=$D8,$B$3+3&lt;=WORKDAY($D8,$E8-1,$B$25:$B$46),NETWORKDAYS($B$3+3,$B$3+3,$B$25:$B$46)=1),IF(NETWORKDAYS($D8,$B$3+3,$B$25:$B$46)&lt;=ROUND($E8*N($H8),0),"■","□"),"")</f>
      </c>
      <c r="N8" s="6">
        <f>IF(AND($D8&lt;&gt;"",$E8&lt;&gt;"",$B$3+4&gt;=$D8,$B$3+4&lt;=WORKDAY($D8,$E8-1,$B$25:$B$46),NETWORKDAYS($B$3+4,$B$3+4,$B$25:$B$46)=1),IF(NETWORKDAYS($D8,$B$3+4,$B$25:$B$46)&lt;=ROUND($E8*N($H8),0),"■","□"),"")</f>
      </c>
      <c r="O8" s="6">
        <f>IF(AND($D8&lt;&gt;"",$E8&lt;&gt;"",$B$3+5&gt;=$D8,$B$3+5&lt;=WORKDAY($D8,$E8-1,$B$25:$B$46),NETWORKDAYS($B$3+5,$B$3+5,$B$25:$B$46)=1),IF(NETWORKDAYS($D8,$B$3+5,$B$25:$B$46)&lt;=ROUND($E8*N($H8),0),"■","□"),"")</f>
      </c>
      <c r="P8" s="6">
        <f>IF(AND($D8&lt;&gt;"",$E8&lt;&gt;"",$B$3+6&gt;=$D8,$B$3+6&lt;=WORKDAY($D8,$E8-1,$B$25:$B$46),NETWORKDAYS($B$3+6,$B$3+6,$B$25:$B$46)=1),IF(NETWORKDAYS($D8,$B$3+6,$B$25:$B$46)&lt;=ROUND($E8*N($H8),0),"■","□"),"")</f>
      </c>
      <c r="Q8" s="6">
        <f>IF(AND($D8&lt;&gt;"",$E8&lt;&gt;"",$B$3+7&gt;=$D8,$B$3+7&lt;=WORKDAY($D8,$E8-1,$B$25:$B$46),NETWORKDAYS($B$3+7,$B$3+7,$B$25:$B$46)=1),IF(NETWORKDAYS($D8,$B$3+7,$B$25:$B$46)&lt;=ROUND($E8*N($H8),0),"■","□"),"")</f>
      </c>
      <c r="R8" s="6">
        <f>IF(AND($D8&lt;&gt;"",$E8&lt;&gt;"",$B$3+8&gt;=$D8,$B$3+8&lt;=WORKDAY($D8,$E8-1,$B$25:$B$46),NETWORKDAYS($B$3+8,$B$3+8,$B$25:$B$46)=1),IF(NETWORKDAYS($D8,$B$3+8,$B$25:$B$46)&lt;=ROUND($E8*N($H8),0),"■","□"),"")</f>
      </c>
      <c r="S8" s="6">
        <f>IF(AND($D8&lt;&gt;"",$E8&lt;&gt;"",$B$3+9&gt;=$D8,$B$3+9&lt;=WORKDAY($D8,$E8-1,$B$25:$B$46),NETWORKDAYS($B$3+9,$B$3+9,$B$25:$B$46)=1),IF(NETWORKDAYS($D8,$B$3+9,$B$25:$B$46)&lt;=ROUND($E8*N($H8),0),"■","□"),"")</f>
      </c>
      <c r="T8" s="6">
        <f>IF(AND($D8&lt;&gt;"",$E8&lt;&gt;"",$B$3+10&gt;=$D8,$B$3+10&lt;=WORKDAY($D8,$E8-1,$B$25:$B$46),NETWORKDAYS($B$3+10,$B$3+10,$B$25:$B$46)=1),IF(NETWORKDAYS($D8,$B$3+10,$B$25:$B$46)&lt;=ROUND($E8*N($H8),0),"■","□"),"")</f>
      </c>
      <c r="U8" s="6">
        <f>IF(AND($D8&lt;&gt;"",$E8&lt;&gt;"",$B$3+11&gt;=$D8,$B$3+11&lt;=WORKDAY($D8,$E8-1,$B$25:$B$46),NETWORKDAYS($B$3+11,$B$3+11,$B$25:$B$46)=1),IF(NETWORKDAYS($D8,$B$3+11,$B$25:$B$46)&lt;=ROUND($E8*N($H8),0),"■","□"),"")</f>
      </c>
      <c r="V8" s="6">
        <f>IF(AND($D8&lt;&gt;"",$E8&lt;&gt;"",$B$3+12&gt;=$D8,$B$3+12&lt;=WORKDAY($D8,$E8-1,$B$25:$B$46),NETWORKDAYS($B$3+12,$B$3+12,$B$25:$B$46)=1),IF(NETWORKDAYS($D8,$B$3+12,$B$25:$B$46)&lt;=ROUND($E8*N($H8),0),"■","□"),"")</f>
      </c>
      <c r="W8" s="6">
        <f>IF(AND($D8&lt;&gt;"",$E8&lt;&gt;"",$B$3+13&gt;=$D8,$B$3+13&lt;=WORKDAY($D8,$E8-1,$B$25:$B$46),NETWORKDAYS($B$3+13,$B$3+13,$B$25:$B$46)=1),IF(NETWORKDAYS($D8,$B$3+13,$B$25:$B$46)&lt;=ROUND($E8*N($H8),0),"■","□"),"")</f>
      </c>
      <c r="X8" s="6">
        <f>IF(AND($D8&lt;&gt;"",$E8&lt;&gt;"",$B$3+14&gt;=$D8,$B$3+14&lt;=WORKDAY($D8,$E8-1,$B$25:$B$46),NETWORKDAYS($B$3+14,$B$3+14,$B$25:$B$46)=1),IF(NETWORKDAYS($D8,$B$3+14,$B$25:$B$46)&lt;=ROUND($E8*N($H8),0),"■","□"),"")</f>
      </c>
      <c r="Y8" s="6">
        <f>IF(AND($D8&lt;&gt;"",$E8&lt;&gt;"",$B$3+15&gt;=$D8,$B$3+15&lt;=WORKDAY($D8,$E8-1,$B$25:$B$46),NETWORKDAYS($B$3+15,$B$3+15,$B$25:$B$46)=1),IF(NETWORKDAYS($D8,$B$3+15,$B$25:$B$46)&lt;=ROUND($E8*N($H8),0),"■","□"),"")</f>
      </c>
      <c r="Z8" s="6">
        <f>IF(AND($D8&lt;&gt;"",$E8&lt;&gt;"",$B$3+16&gt;=$D8,$B$3+16&lt;=WORKDAY($D8,$E8-1,$B$25:$B$46),NETWORKDAYS($B$3+16,$B$3+16,$B$25:$B$46)=1),IF(NETWORKDAYS($D8,$B$3+16,$B$25:$B$46)&lt;=ROUND($E8*N($H8),0),"■","□"),"")</f>
      </c>
      <c r="AA8" s="6">
        <f>IF(AND($D8&lt;&gt;"",$E8&lt;&gt;"",$B$3+17&gt;=$D8,$B$3+17&lt;=WORKDAY($D8,$E8-1,$B$25:$B$46),NETWORKDAYS($B$3+17,$B$3+17,$B$25:$B$46)=1),IF(NETWORKDAYS($D8,$B$3+17,$B$25:$B$46)&lt;=ROUND($E8*N($H8),0),"■","□"),"")</f>
      </c>
      <c r="AB8" s="6">
        <f>IF(AND($D8&lt;&gt;"",$E8&lt;&gt;"",$B$3+18&gt;=$D8,$B$3+18&lt;=WORKDAY($D8,$E8-1,$B$25:$B$46),NETWORKDAYS($B$3+18,$B$3+18,$B$25:$B$46)=1),IF(NETWORKDAYS($D8,$B$3+18,$B$25:$B$46)&lt;=ROUND($E8*N($H8),0),"■","□"),"")</f>
      </c>
      <c r="AC8" s="6">
        <f>IF(AND($D8&lt;&gt;"",$E8&lt;&gt;"",$B$3+19&gt;=$D8,$B$3+19&lt;=WORKDAY($D8,$E8-1,$B$25:$B$46),NETWORKDAYS($B$3+19,$B$3+19,$B$25:$B$46)=1),IF(NETWORKDAYS($D8,$B$3+19,$B$25:$B$46)&lt;=ROUND($E8*N($H8),0),"■","□"),"")</f>
      </c>
      <c r="AD8" s="6">
        <f>IF(AND($D8&lt;&gt;"",$E8&lt;&gt;"",$B$3+20&gt;=$D8,$B$3+20&lt;=WORKDAY($D8,$E8-1,$B$25:$B$46),NETWORKDAYS($B$3+20,$B$3+20,$B$25:$B$46)=1),IF(NETWORKDAYS($D8,$B$3+20,$B$25:$B$46)&lt;=ROUND($E8*N($H8),0),"■","□"),"")</f>
      </c>
      <c r="AE8" s="6">
        <f>IF(AND($D8&lt;&gt;"",$E8&lt;&gt;"",$B$3+21&gt;=$D8,$B$3+21&lt;=WORKDAY($D8,$E8-1,$B$25:$B$46),NETWORKDAYS($B$3+21,$B$3+21,$B$25:$B$46)=1),IF(NETWORKDAYS($D8,$B$3+21,$B$25:$B$46)&lt;=ROUND($E8*N($H8),0),"■","□"),"")</f>
      </c>
      <c r="AF8" s="6">
        <f>IF(AND($D8&lt;&gt;"",$E8&lt;&gt;"",$B$3+22&gt;=$D8,$B$3+22&lt;=WORKDAY($D8,$E8-1,$B$25:$B$46),NETWORKDAYS($B$3+22,$B$3+22,$B$25:$B$46)=1),IF(NETWORKDAYS($D8,$B$3+22,$B$25:$B$46)&lt;=ROUND($E8*N($H8),0),"■","□"),"")</f>
      </c>
      <c r="AG8" s="6">
        <f>IF(AND($D8&lt;&gt;"",$E8&lt;&gt;"",$B$3+23&gt;=$D8,$B$3+23&lt;=WORKDAY($D8,$E8-1,$B$25:$B$46),NETWORKDAYS($B$3+23,$B$3+23,$B$25:$B$46)=1),IF(NETWORKDAYS($D8,$B$3+23,$B$25:$B$46)&lt;=ROUND($E8*N($H8),0),"■","□"),"")</f>
      </c>
      <c r="AH8" s="6">
        <f>IF(AND($D8&lt;&gt;"",$E8&lt;&gt;"",$B$3+24&gt;=$D8,$B$3+24&lt;=WORKDAY($D8,$E8-1,$B$25:$B$46),NETWORKDAYS($B$3+24,$B$3+24,$B$25:$B$46)=1),IF(NETWORKDAYS($D8,$B$3+24,$B$25:$B$46)&lt;=ROUND($E8*N($H8),0),"■","□"),"")</f>
      </c>
      <c r="AI8" s="6">
        <f>IF(AND($D8&lt;&gt;"",$E8&lt;&gt;"",$B$3+25&gt;=$D8,$B$3+25&lt;=WORKDAY($D8,$E8-1,$B$25:$B$46),NETWORKDAYS($B$3+25,$B$3+25,$B$25:$B$46)=1),IF(NETWORKDAYS($D8,$B$3+25,$B$25:$B$46)&lt;=ROUND($E8*N($H8),0),"■","□"),"")</f>
      </c>
      <c r="AJ8" s="6">
        <f>IF(AND($D8&lt;&gt;"",$E8&lt;&gt;"",$B$3+26&gt;=$D8,$B$3+26&lt;=WORKDAY($D8,$E8-1,$B$25:$B$46),NETWORKDAYS($B$3+26,$B$3+26,$B$25:$B$46)=1),IF(NETWORKDAYS($D8,$B$3+26,$B$25:$B$46)&lt;=ROUND($E8*N($H8),0),"■","□"),"")</f>
      </c>
      <c r="AK8" s="6">
        <f>IF(AND($D8&lt;&gt;"",$E8&lt;&gt;"",$B$3+27&gt;=$D8,$B$3+27&lt;=WORKDAY($D8,$E8-1,$B$25:$B$46),NETWORKDAYS($B$3+27,$B$3+27,$B$25:$B$46)=1),IF(NETWORKDAYS($D8,$B$3+27,$B$25:$B$46)&lt;=ROUND($E8*N($H8),0),"■","□"),"")</f>
      </c>
    </row>
    <row r="9" ht="20" customHeight="1" spans="1:37" x14ac:dyDescent="0.25">
      <c r="A9" s="6">
        <v>2</v>
      </c>
      <c r="B9" s="3" t="s">
        <v>33</v>
      </c>
      <c r="C9" s="3" t="s">
        <v>34</v>
      </c>
      <c r="D9" s="9">
        <v>46343</v>
      </c>
      <c r="E9" s="6">
        <v>2</v>
      </c>
      <c r="F9" s="6" t="str">
        <f>IF(OR(D9="",E9=""),"",TEXT(WORKDAY(D9,E9-1,$B$25:$B$46),"m/d"))</f>
        <v>11/18</v>
      </c>
      <c r="G9" s="3" t="s">
        <v>35</v>
      </c>
      <c r="H9" s="7">
        <v>1</v>
      </c>
      <c r="I9" s="6" t="str">
        <f>IF(D9="","",IF(N(H9)&gt;=1,"完了",IF(N(H9)&gt;0,"作業中","未着手")))</f>
        <v>完了</v>
      </c>
      <c r="J9" s="6">
        <f>IF(AND($D9&lt;&gt;"",$E9&lt;&gt;"",$B$3+0&gt;=$D9,$B$3+0&lt;=WORKDAY($D9,$E9-1,$B$25:$B$46),NETWORKDAYS($B$3+0,$B$3+0,$B$25:$B$46)=1),IF(NETWORKDAYS($D9,$B$3+0,$B$25:$B$46)&lt;=ROUND($E9*N($H9),0),"■","□"),"")</f>
      </c>
      <c r="K9" s="6" t="str">
        <f>IF(AND($D9&lt;&gt;"",$E9&lt;&gt;"",$B$3+1&gt;=$D9,$B$3+1&lt;=WORKDAY($D9,$E9-1,$B$25:$B$46),NETWORKDAYS($B$3+1,$B$3+1,$B$25:$B$46)=1),IF(NETWORKDAYS($D9,$B$3+1,$B$25:$B$46)&lt;=ROUND($E9*N($H9),0),"■","□"),"")</f>
        <v>■</v>
      </c>
      <c r="L9" s="6" t="str">
        <f>IF(AND($D9&lt;&gt;"",$E9&lt;&gt;"",$B$3+2&gt;=$D9,$B$3+2&lt;=WORKDAY($D9,$E9-1,$B$25:$B$46),NETWORKDAYS($B$3+2,$B$3+2,$B$25:$B$46)=1),IF(NETWORKDAYS($D9,$B$3+2,$B$25:$B$46)&lt;=ROUND($E9*N($H9),0),"■","□"),"")</f>
        <v>■</v>
      </c>
      <c r="M9" s="6">
        <f>IF(AND($D9&lt;&gt;"",$E9&lt;&gt;"",$B$3+3&gt;=$D9,$B$3+3&lt;=WORKDAY($D9,$E9-1,$B$25:$B$46),NETWORKDAYS($B$3+3,$B$3+3,$B$25:$B$46)=1),IF(NETWORKDAYS($D9,$B$3+3,$B$25:$B$46)&lt;=ROUND($E9*N($H9),0),"■","□"),"")</f>
      </c>
      <c r="N9" s="6">
        <f>IF(AND($D9&lt;&gt;"",$E9&lt;&gt;"",$B$3+4&gt;=$D9,$B$3+4&lt;=WORKDAY($D9,$E9-1,$B$25:$B$46),NETWORKDAYS($B$3+4,$B$3+4,$B$25:$B$46)=1),IF(NETWORKDAYS($D9,$B$3+4,$B$25:$B$46)&lt;=ROUND($E9*N($H9),0),"■","□"),"")</f>
      </c>
      <c r="O9" s="6">
        <f>IF(AND($D9&lt;&gt;"",$E9&lt;&gt;"",$B$3+5&gt;=$D9,$B$3+5&lt;=WORKDAY($D9,$E9-1,$B$25:$B$46),NETWORKDAYS($B$3+5,$B$3+5,$B$25:$B$46)=1),IF(NETWORKDAYS($D9,$B$3+5,$B$25:$B$46)&lt;=ROUND($E9*N($H9),0),"■","□"),"")</f>
      </c>
      <c r="P9" s="6">
        <f>IF(AND($D9&lt;&gt;"",$E9&lt;&gt;"",$B$3+6&gt;=$D9,$B$3+6&lt;=WORKDAY($D9,$E9-1,$B$25:$B$46),NETWORKDAYS($B$3+6,$B$3+6,$B$25:$B$46)=1),IF(NETWORKDAYS($D9,$B$3+6,$B$25:$B$46)&lt;=ROUND($E9*N($H9),0),"■","□"),"")</f>
      </c>
      <c r="Q9" s="6">
        <f>IF(AND($D9&lt;&gt;"",$E9&lt;&gt;"",$B$3+7&gt;=$D9,$B$3+7&lt;=WORKDAY($D9,$E9-1,$B$25:$B$46),NETWORKDAYS($B$3+7,$B$3+7,$B$25:$B$46)=1),IF(NETWORKDAYS($D9,$B$3+7,$B$25:$B$46)&lt;=ROUND($E9*N($H9),0),"■","□"),"")</f>
      </c>
      <c r="R9" s="6">
        <f>IF(AND($D9&lt;&gt;"",$E9&lt;&gt;"",$B$3+8&gt;=$D9,$B$3+8&lt;=WORKDAY($D9,$E9-1,$B$25:$B$46),NETWORKDAYS($B$3+8,$B$3+8,$B$25:$B$46)=1),IF(NETWORKDAYS($D9,$B$3+8,$B$25:$B$46)&lt;=ROUND($E9*N($H9),0),"■","□"),"")</f>
      </c>
      <c r="S9" s="6">
        <f>IF(AND($D9&lt;&gt;"",$E9&lt;&gt;"",$B$3+9&gt;=$D9,$B$3+9&lt;=WORKDAY($D9,$E9-1,$B$25:$B$46),NETWORKDAYS($B$3+9,$B$3+9,$B$25:$B$46)=1),IF(NETWORKDAYS($D9,$B$3+9,$B$25:$B$46)&lt;=ROUND($E9*N($H9),0),"■","□"),"")</f>
      </c>
      <c r="T9" s="6">
        <f>IF(AND($D9&lt;&gt;"",$E9&lt;&gt;"",$B$3+10&gt;=$D9,$B$3+10&lt;=WORKDAY($D9,$E9-1,$B$25:$B$46),NETWORKDAYS($B$3+10,$B$3+10,$B$25:$B$46)=1),IF(NETWORKDAYS($D9,$B$3+10,$B$25:$B$46)&lt;=ROUND($E9*N($H9),0),"■","□"),"")</f>
      </c>
      <c r="U9" s="6">
        <f>IF(AND($D9&lt;&gt;"",$E9&lt;&gt;"",$B$3+11&gt;=$D9,$B$3+11&lt;=WORKDAY($D9,$E9-1,$B$25:$B$46),NETWORKDAYS($B$3+11,$B$3+11,$B$25:$B$46)=1),IF(NETWORKDAYS($D9,$B$3+11,$B$25:$B$46)&lt;=ROUND($E9*N($H9),0),"■","□"),"")</f>
      </c>
      <c r="V9" s="6">
        <f>IF(AND($D9&lt;&gt;"",$E9&lt;&gt;"",$B$3+12&gt;=$D9,$B$3+12&lt;=WORKDAY($D9,$E9-1,$B$25:$B$46),NETWORKDAYS($B$3+12,$B$3+12,$B$25:$B$46)=1),IF(NETWORKDAYS($D9,$B$3+12,$B$25:$B$46)&lt;=ROUND($E9*N($H9),0),"■","□"),"")</f>
      </c>
      <c r="W9" s="6">
        <f>IF(AND($D9&lt;&gt;"",$E9&lt;&gt;"",$B$3+13&gt;=$D9,$B$3+13&lt;=WORKDAY($D9,$E9-1,$B$25:$B$46),NETWORKDAYS($B$3+13,$B$3+13,$B$25:$B$46)=1),IF(NETWORKDAYS($D9,$B$3+13,$B$25:$B$46)&lt;=ROUND($E9*N($H9),0),"■","□"),"")</f>
      </c>
      <c r="X9" s="6">
        <f>IF(AND($D9&lt;&gt;"",$E9&lt;&gt;"",$B$3+14&gt;=$D9,$B$3+14&lt;=WORKDAY($D9,$E9-1,$B$25:$B$46),NETWORKDAYS($B$3+14,$B$3+14,$B$25:$B$46)=1),IF(NETWORKDAYS($D9,$B$3+14,$B$25:$B$46)&lt;=ROUND($E9*N($H9),0),"■","□"),"")</f>
      </c>
      <c r="Y9" s="6">
        <f>IF(AND($D9&lt;&gt;"",$E9&lt;&gt;"",$B$3+15&gt;=$D9,$B$3+15&lt;=WORKDAY($D9,$E9-1,$B$25:$B$46),NETWORKDAYS($B$3+15,$B$3+15,$B$25:$B$46)=1),IF(NETWORKDAYS($D9,$B$3+15,$B$25:$B$46)&lt;=ROUND($E9*N($H9),0),"■","□"),"")</f>
      </c>
      <c r="Z9" s="6">
        <f>IF(AND($D9&lt;&gt;"",$E9&lt;&gt;"",$B$3+16&gt;=$D9,$B$3+16&lt;=WORKDAY($D9,$E9-1,$B$25:$B$46),NETWORKDAYS($B$3+16,$B$3+16,$B$25:$B$46)=1),IF(NETWORKDAYS($D9,$B$3+16,$B$25:$B$46)&lt;=ROUND($E9*N($H9),0),"■","□"),"")</f>
      </c>
      <c r="AA9" s="6">
        <f>IF(AND($D9&lt;&gt;"",$E9&lt;&gt;"",$B$3+17&gt;=$D9,$B$3+17&lt;=WORKDAY($D9,$E9-1,$B$25:$B$46),NETWORKDAYS($B$3+17,$B$3+17,$B$25:$B$46)=1),IF(NETWORKDAYS($D9,$B$3+17,$B$25:$B$46)&lt;=ROUND($E9*N($H9),0),"■","□"),"")</f>
      </c>
      <c r="AB9" s="6">
        <f>IF(AND($D9&lt;&gt;"",$E9&lt;&gt;"",$B$3+18&gt;=$D9,$B$3+18&lt;=WORKDAY($D9,$E9-1,$B$25:$B$46),NETWORKDAYS($B$3+18,$B$3+18,$B$25:$B$46)=1),IF(NETWORKDAYS($D9,$B$3+18,$B$25:$B$46)&lt;=ROUND($E9*N($H9),0),"■","□"),"")</f>
      </c>
      <c r="AC9" s="6">
        <f>IF(AND($D9&lt;&gt;"",$E9&lt;&gt;"",$B$3+19&gt;=$D9,$B$3+19&lt;=WORKDAY($D9,$E9-1,$B$25:$B$46),NETWORKDAYS($B$3+19,$B$3+19,$B$25:$B$46)=1),IF(NETWORKDAYS($D9,$B$3+19,$B$25:$B$46)&lt;=ROUND($E9*N($H9),0),"■","□"),"")</f>
      </c>
      <c r="AD9" s="6">
        <f>IF(AND($D9&lt;&gt;"",$E9&lt;&gt;"",$B$3+20&gt;=$D9,$B$3+20&lt;=WORKDAY($D9,$E9-1,$B$25:$B$46),NETWORKDAYS($B$3+20,$B$3+20,$B$25:$B$46)=1),IF(NETWORKDAYS($D9,$B$3+20,$B$25:$B$46)&lt;=ROUND($E9*N($H9),0),"■","□"),"")</f>
      </c>
      <c r="AE9" s="6">
        <f>IF(AND($D9&lt;&gt;"",$E9&lt;&gt;"",$B$3+21&gt;=$D9,$B$3+21&lt;=WORKDAY($D9,$E9-1,$B$25:$B$46),NETWORKDAYS($B$3+21,$B$3+21,$B$25:$B$46)=1),IF(NETWORKDAYS($D9,$B$3+21,$B$25:$B$46)&lt;=ROUND($E9*N($H9),0),"■","□"),"")</f>
      </c>
      <c r="AF9" s="6">
        <f>IF(AND($D9&lt;&gt;"",$E9&lt;&gt;"",$B$3+22&gt;=$D9,$B$3+22&lt;=WORKDAY($D9,$E9-1,$B$25:$B$46),NETWORKDAYS($B$3+22,$B$3+22,$B$25:$B$46)=1),IF(NETWORKDAYS($D9,$B$3+22,$B$25:$B$46)&lt;=ROUND($E9*N($H9),0),"■","□"),"")</f>
      </c>
      <c r="AG9" s="6">
        <f>IF(AND($D9&lt;&gt;"",$E9&lt;&gt;"",$B$3+23&gt;=$D9,$B$3+23&lt;=WORKDAY($D9,$E9-1,$B$25:$B$46),NETWORKDAYS($B$3+23,$B$3+23,$B$25:$B$46)=1),IF(NETWORKDAYS($D9,$B$3+23,$B$25:$B$46)&lt;=ROUND($E9*N($H9),0),"■","□"),"")</f>
      </c>
      <c r="AH9" s="6">
        <f>IF(AND($D9&lt;&gt;"",$E9&lt;&gt;"",$B$3+24&gt;=$D9,$B$3+24&lt;=WORKDAY($D9,$E9-1,$B$25:$B$46),NETWORKDAYS($B$3+24,$B$3+24,$B$25:$B$46)=1),IF(NETWORKDAYS($D9,$B$3+24,$B$25:$B$46)&lt;=ROUND($E9*N($H9),0),"■","□"),"")</f>
      </c>
      <c r="AI9" s="6">
        <f>IF(AND($D9&lt;&gt;"",$E9&lt;&gt;"",$B$3+25&gt;=$D9,$B$3+25&lt;=WORKDAY($D9,$E9-1,$B$25:$B$46),NETWORKDAYS($B$3+25,$B$3+25,$B$25:$B$46)=1),IF(NETWORKDAYS($D9,$B$3+25,$B$25:$B$46)&lt;=ROUND($E9*N($H9),0),"■","□"),"")</f>
      </c>
      <c r="AJ9" s="6">
        <f>IF(AND($D9&lt;&gt;"",$E9&lt;&gt;"",$B$3+26&gt;=$D9,$B$3+26&lt;=WORKDAY($D9,$E9-1,$B$25:$B$46),NETWORKDAYS($B$3+26,$B$3+26,$B$25:$B$46)=1),IF(NETWORKDAYS($D9,$B$3+26,$B$25:$B$46)&lt;=ROUND($E9*N($H9),0),"■","□"),"")</f>
      </c>
      <c r="AK9" s="6">
        <f>IF(AND($D9&lt;&gt;"",$E9&lt;&gt;"",$B$3+27&gt;=$D9,$B$3+27&lt;=WORKDAY($D9,$E9-1,$B$25:$B$46),NETWORKDAYS($B$3+27,$B$3+27,$B$25:$B$46)=1),IF(NETWORKDAYS($D9,$B$3+27,$B$25:$B$46)&lt;=ROUND($E9*N($H9),0),"■","□"),"")</f>
      </c>
    </row>
    <row r="10" ht="20" customHeight="1" spans="1:37" x14ac:dyDescent="0.25">
      <c r="A10" s="6">
        <v>3</v>
      </c>
      <c r="B10" s="3" t="s">
        <v>36</v>
      </c>
      <c r="C10" s="3" t="s">
        <v>37</v>
      </c>
      <c r="D10" s="9">
        <v>46345</v>
      </c>
      <c r="E10" s="6">
        <v>2</v>
      </c>
      <c r="F10" s="6" t="str">
        <f>IF(OR(D10="",E10=""),"",TEXT(WORKDAY(D10,E10-1,$B$25:$B$46),"m/d"))</f>
        <v>11/20</v>
      </c>
      <c r="G10" s="3" t="s">
        <v>38</v>
      </c>
      <c r="H10" s="7">
        <v>1</v>
      </c>
      <c r="I10" s="6" t="str">
        <f>IF(D10="","",IF(N(H10)&gt;=1,"完了",IF(N(H10)&gt;0,"作業中","未着手")))</f>
        <v>完了</v>
      </c>
      <c r="J10" s="6">
        <f>IF(AND($D10&lt;&gt;"",$E10&lt;&gt;"",$B$3+0&gt;=$D10,$B$3+0&lt;=WORKDAY($D10,$E10-1,$B$25:$B$46),NETWORKDAYS($B$3+0,$B$3+0,$B$25:$B$46)=1),IF(NETWORKDAYS($D10,$B$3+0,$B$25:$B$46)&lt;=ROUND($E10*N($H10),0),"■","□"),"")</f>
      </c>
      <c r="K10" s="6">
        <f>IF(AND($D10&lt;&gt;"",$E10&lt;&gt;"",$B$3+1&gt;=$D10,$B$3+1&lt;=WORKDAY($D10,$E10-1,$B$25:$B$46),NETWORKDAYS($B$3+1,$B$3+1,$B$25:$B$46)=1),IF(NETWORKDAYS($D10,$B$3+1,$B$25:$B$46)&lt;=ROUND($E10*N($H10),0),"■","□"),"")</f>
      </c>
      <c r="L10" s="6">
        <f>IF(AND($D10&lt;&gt;"",$E10&lt;&gt;"",$B$3+2&gt;=$D10,$B$3+2&lt;=WORKDAY($D10,$E10-1,$B$25:$B$46),NETWORKDAYS($B$3+2,$B$3+2,$B$25:$B$46)=1),IF(NETWORKDAYS($D10,$B$3+2,$B$25:$B$46)&lt;=ROUND($E10*N($H10),0),"■","□"),"")</f>
      </c>
      <c r="M10" s="6" t="str">
        <f>IF(AND($D10&lt;&gt;"",$E10&lt;&gt;"",$B$3+3&gt;=$D10,$B$3+3&lt;=WORKDAY($D10,$E10-1,$B$25:$B$46),NETWORKDAYS($B$3+3,$B$3+3,$B$25:$B$46)=1),IF(NETWORKDAYS($D10,$B$3+3,$B$25:$B$46)&lt;=ROUND($E10*N($H10),0),"■","□"),"")</f>
        <v>■</v>
      </c>
      <c r="N10" s="6" t="str">
        <f>IF(AND($D10&lt;&gt;"",$E10&lt;&gt;"",$B$3+4&gt;=$D10,$B$3+4&lt;=WORKDAY($D10,$E10-1,$B$25:$B$46),NETWORKDAYS($B$3+4,$B$3+4,$B$25:$B$46)=1),IF(NETWORKDAYS($D10,$B$3+4,$B$25:$B$46)&lt;=ROUND($E10*N($H10),0),"■","□"),"")</f>
        <v>■</v>
      </c>
      <c r="O10" s="6">
        <f>IF(AND($D10&lt;&gt;"",$E10&lt;&gt;"",$B$3+5&gt;=$D10,$B$3+5&lt;=WORKDAY($D10,$E10-1,$B$25:$B$46),NETWORKDAYS($B$3+5,$B$3+5,$B$25:$B$46)=1),IF(NETWORKDAYS($D10,$B$3+5,$B$25:$B$46)&lt;=ROUND($E10*N($H10),0),"■","□"),"")</f>
      </c>
      <c r="P10" s="6">
        <f>IF(AND($D10&lt;&gt;"",$E10&lt;&gt;"",$B$3+6&gt;=$D10,$B$3+6&lt;=WORKDAY($D10,$E10-1,$B$25:$B$46),NETWORKDAYS($B$3+6,$B$3+6,$B$25:$B$46)=1),IF(NETWORKDAYS($D10,$B$3+6,$B$25:$B$46)&lt;=ROUND($E10*N($H10),0),"■","□"),"")</f>
      </c>
      <c r="Q10" s="6">
        <f>IF(AND($D10&lt;&gt;"",$E10&lt;&gt;"",$B$3+7&gt;=$D10,$B$3+7&lt;=WORKDAY($D10,$E10-1,$B$25:$B$46),NETWORKDAYS($B$3+7,$B$3+7,$B$25:$B$46)=1),IF(NETWORKDAYS($D10,$B$3+7,$B$25:$B$46)&lt;=ROUND($E10*N($H10),0),"■","□"),"")</f>
      </c>
      <c r="R10" s="6">
        <f>IF(AND($D10&lt;&gt;"",$E10&lt;&gt;"",$B$3+8&gt;=$D10,$B$3+8&lt;=WORKDAY($D10,$E10-1,$B$25:$B$46),NETWORKDAYS($B$3+8,$B$3+8,$B$25:$B$46)=1),IF(NETWORKDAYS($D10,$B$3+8,$B$25:$B$46)&lt;=ROUND($E10*N($H10),0),"■","□"),"")</f>
      </c>
      <c r="S10" s="6">
        <f>IF(AND($D10&lt;&gt;"",$E10&lt;&gt;"",$B$3+9&gt;=$D10,$B$3+9&lt;=WORKDAY($D10,$E10-1,$B$25:$B$46),NETWORKDAYS($B$3+9,$B$3+9,$B$25:$B$46)=1),IF(NETWORKDAYS($D10,$B$3+9,$B$25:$B$46)&lt;=ROUND($E10*N($H10),0),"■","□"),"")</f>
      </c>
      <c r="T10" s="6">
        <f>IF(AND($D10&lt;&gt;"",$E10&lt;&gt;"",$B$3+10&gt;=$D10,$B$3+10&lt;=WORKDAY($D10,$E10-1,$B$25:$B$46),NETWORKDAYS($B$3+10,$B$3+10,$B$25:$B$46)=1),IF(NETWORKDAYS($D10,$B$3+10,$B$25:$B$46)&lt;=ROUND($E10*N($H10),0),"■","□"),"")</f>
      </c>
      <c r="U10" s="6">
        <f>IF(AND($D10&lt;&gt;"",$E10&lt;&gt;"",$B$3+11&gt;=$D10,$B$3+11&lt;=WORKDAY($D10,$E10-1,$B$25:$B$46),NETWORKDAYS($B$3+11,$B$3+11,$B$25:$B$46)=1),IF(NETWORKDAYS($D10,$B$3+11,$B$25:$B$46)&lt;=ROUND($E10*N($H10),0),"■","□"),"")</f>
      </c>
      <c r="V10" s="6">
        <f>IF(AND($D10&lt;&gt;"",$E10&lt;&gt;"",$B$3+12&gt;=$D10,$B$3+12&lt;=WORKDAY($D10,$E10-1,$B$25:$B$46),NETWORKDAYS($B$3+12,$B$3+12,$B$25:$B$46)=1),IF(NETWORKDAYS($D10,$B$3+12,$B$25:$B$46)&lt;=ROUND($E10*N($H10),0),"■","□"),"")</f>
      </c>
      <c r="W10" s="6">
        <f>IF(AND($D10&lt;&gt;"",$E10&lt;&gt;"",$B$3+13&gt;=$D10,$B$3+13&lt;=WORKDAY($D10,$E10-1,$B$25:$B$46),NETWORKDAYS($B$3+13,$B$3+13,$B$25:$B$46)=1),IF(NETWORKDAYS($D10,$B$3+13,$B$25:$B$46)&lt;=ROUND($E10*N($H10),0),"■","□"),"")</f>
      </c>
      <c r="X10" s="6">
        <f>IF(AND($D10&lt;&gt;"",$E10&lt;&gt;"",$B$3+14&gt;=$D10,$B$3+14&lt;=WORKDAY($D10,$E10-1,$B$25:$B$46),NETWORKDAYS($B$3+14,$B$3+14,$B$25:$B$46)=1),IF(NETWORKDAYS($D10,$B$3+14,$B$25:$B$46)&lt;=ROUND($E10*N($H10),0),"■","□"),"")</f>
      </c>
      <c r="Y10" s="6">
        <f>IF(AND($D10&lt;&gt;"",$E10&lt;&gt;"",$B$3+15&gt;=$D10,$B$3+15&lt;=WORKDAY($D10,$E10-1,$B$25:$B$46),NETWORKDAYS($B$3+15,$B$3+15,$B$25:$B$46)=1),IF(NETWORKDAYS($D10,$B$3+15,$B$25:$B$46)&lt;=ROUND($E10*N($H10),0),"■","□"),"")</f>
      </c>
      <c r="Z10" s="6">
        <f>IF(AND($D10&lt;&gt;"",$E10&lt;&gt;"",$B$3+16&gt;=$D10,$B$3+16&lt;=WORKDAY($D10,$E10-1,$B$25:$B$46),NETWORKDAYS($B$3+16,$B$3+16,$B$25:$B$46)=1),IF(NETWORKDAYS($D10,$B$3+16,$B$25:$B$46)&lt;=ROUND($E10*N($H10),0),"■","□"),"")</f>
      </c>
      <c r="AA10" s="6">
        <f>IF(AND($D10&lt;&gt;"",$E10&lt;&gt;"",$B$3+17&gt;=$D10,$B$3+17&lt;=WORKDAY($D10,$E10-1,$B$25:$B$46),NETWORKDAYS($B$3+17,$B$3+17,$B$25:$B$46)=1),IF(NETWORKDAYS($D10,$B$3+17,$B$25:$B$46)&lt;=ROUND($E10*N($H10),0),"■","□"),"")</f>
      </c>
      <c r="AB10" s="6">
        <f>IF(AND($D10&lt;&gt;"",$E10&lt;&gt;"",$B$3+18&gt;=$D10,$B$3+18&lt;=WORKDAY($D10,$E10-1,$B$25:$B$46),NETWORKDAYS($B$3+18,$B$3+18,$B$25:$B$46)=1),IF(NETWORKDAYS($D10,$B$3+18,$B$25:$B$46)&lt;=ROUND($E10*N($H10),0),"■","□"),"")</f>
      </c>
      <c r="AC10" s="6">
        <f>IF(AND($D10&lt;&gt;"",$E10&lt;&gt;"",$B$3+19&gt;=$D10,$B$3+19&lt;=WORKDAY($D10,$E10-1,$B$25:$B$46),NETWORKDAYS($B$3+19,$B$3+19,$B$25:$B$46)=1),IF(NETWORKDAYS($D10,$B$3+19,$B$25:$B$46)&lt;=ROUND($E10*N($H10),0),"■","□"),"")</f>
      </c>
      <c r="AD10" s="6">
        <f>IF(AND($D10&lt;&gt;"",$E10&lt;&gt;"",$B$3+20&gt;=$D10,$B$3+20&lt;=WORKDAY($D10,$E10-1,$B$25:$B$46),NETWORKDAYS($B$3+20,$B$3+20,$B$25:$B$46)=1),IF(NETWORKDAYS($D10,$B$3+20,$B$25:$B$46)&lt;=ROUND($E10*N($H10),0),"■","□"),"")</f>
      </c>
      <c r="AE10" s="6">
        <f>IF(AND($D10&lt;&gt;"",$E10&lt;&gt;"",$B$3+21&gt;=$D10,$B$3+21&lt;=WORKDAY($D10,$E10-1,$B$25:$B$46),NETWORKDAYS($B$3+21,$B$3+21,$B$25:$B$46)=1),IF(NETWORKDAYS($D10,$B$3+21,$B$25:$B$46)&lt;=ROUND($E10*N($H10),0),"■","□"),"")</f>
      </c>
      <c r="AF10" s="6">
        <f>IF(AND($D10&lt;&gt;"",$E10&lt;&gt;"",$B$3+22&gt;=$D10,$B$3+22&lt;=WORKDAY($D10,$E10-1,$B$25:$B$46),NETWORKDAYS($B$3+22,$B$3+22,$B$25:$B$46)=1),IF(NETWORKDAYS($D10,$B$3+22,$B$25:$B$46)&lt;=ROUND($E10*N($H10),0),"■","□"),"")</f>
      </c>
      <c r="AG10" s="6">
        <f>IF(AND($D10&lt;&gt;"",$E10&lt;&gt;"",$B$3+23&gt;=$D10,$B$3+23&lt;=WORKDAY($D10,$E10-1,$B$25:$B$46),NETWORKDAYS($B$3+23,$B$3+23,$B$25:$B$46)=1),IF(NETWORKDAYS($D10,$B$3+23,$B$25:$B$46)&lt;=ROUND($E10*N($H10),0),"■","□"),"")</f>
      </c>
      <c r="AH10" s="6">
        <f>IF(AND($D10&lt;&gt;"",$E10&lt;&gt;"",$B$3+24&gt;=$D10,$B$3+24&lt;=WORKDAY($D10,$E10-1,$B$25:$B$46),NETWORKDAYS($B$3+24,$B$3+24,$B$25:$B$46)=1),IF(NETWORKDAYS($D10,$B$3+24,$B$25:$B$46)&lt;=ROUND($E10*N($H10),0),"■","□"),"")</f>
      </c>
      <c r="AI10" s="6">
        <f>IF(AND($D10&lt;&gt;"",$E10&lt;&gt;"",$B$3+25&gt;=$D10,$B$3+25&lt;=WORKDAY($D10,$E10-1,$B$25:$B$46),NETWORKDAYS($B$3+25,$B$3+25,$B$25:$B$46)=1),IF(NETWORKDAYS($D10,$B$3+25,$B$25:$B$46)&lt;=ROUND($E10*N($H10),0),"■","□"),"")</f>
      </c>
      <c r="AJ10" s="6">
        <f>IF(AND($D10&lt;&gt;"",$E10&lt;&gt;"",$B$3+26&gt;=$D10,$B$3+26&lt;=WORKDAY($D10,$E10-1,$B$25:$B$46),NETWORKDAYS($B$3+26,$B$3+26,$B$25:$B$46)=1),IF(NETWORKDAYS($D10,$B$3+26,$B$25:$B$46)&lt;=ROUND($E10*N($H10),0),"■","□"),"")</f>
      </c>
      <c r="AK10" s="6">
        <f>IF(AND($D10&lt;&gt;"",$E10&lt;&gt;"",$B$3+27&gt;=$D10,$B$3+27&lt;=WORKDAY($D10,$E10-1,$B$25:$B$46),NETWORKDAYS($B$3+27,$B$3+27,$B$25:$B$46)=1),IF(NETWORKDAYS($D10,$B$3+27,$B$25:$B$46)&lt;=ROUND($E10*N($H10),0),"■","□"),"")</f>
      </c>
    </row>
    <row r="11" ht="20" customHeight="1" spans="1:37" x14ac:dyDescent="0.25">
      <c r="A11" s="6">
        <v>4</v>
      </c>
      <c r="B11" s="3" t="s">
        <v>39</v>
      </c>
      <c r="C11" s="3" t="s">
        <v>40</v>
      </c>
      <c r="D11" s="9">
        <v>46345</v>
      </c>
      <c r="E11" s="6">
        <v>2</v>
      </c>
      <c r="F11" s="6" t="str">
        <f>IF(OR(D11="",E11=""),"",TEXT(WORKDAY(D11,E11-1,$B$25:$B$46),"m/d"))</f>
        <v>11/20</v>
      </c>
      <c r="G11" s="3" t="s">
        <v>38</v>
      </c>
      <c r="H11" s="7">
        <v>0.5</v>
      </c>
      <c r="I11" s="6" t="str">
        <f>IF(D11="","",IF(N(H11)&gt;=1,"完了",IF(N(H11)&gt;0,"作業中","未着手")))</f>
        <v>作業中</v>
      </c>
      <c r="J11" s="6">
        <f>IF(AND($D11&lt;&gt;"",$E11&lt;&gt;"",$B$3+0&gt;=$D11,$B$3+0&lt;=WORKDAY($D11,$E11-1,$B$25:$B$46),NETWORKDAYS($B$3+0,$B$3+0,$B$25:$B$46)=1),IF(NETWORKDAYS($D11,$B$3+0,$B$25:$B$46)&lt;=ROUND($E11*N($H11),0),"■","□"),"")</f>
      </c>
      <c r="K11" s="6">
        <f>IF(AND($D11&lt;&gt;"",$E11&lt;&gt;"",$B$3+1&gt;=$D11,$B$3+1&lt;=WORKDAY($D11,$E11-1,$B$25:$B$46),NETWORKDAYS($B$3+1,$B$3+1,$B$25:$B$46)=1),IF(NETWORKDAYS($D11,$B$3+1,$B$25:$B$46)&lt;=ROUND($E11*N($H11),0),"■","□"),"")</f>
      </c>
      <c r="L11" s="6">
        <f>IF(AND($D11&lt;&gt;"",$E11&lt;&gt;"",$B$3+2&gt;=$D11,$B$3+2&lt;=WORKDAY($D11,$E11-1,$B$25:$B$46),NETWORKDAYS($B$3+2,$B$3+2,$B$25:$B$46)=1),IF(NETWORKDAYS($D11,$B$3+2,$B$25:$B$46)&lt;=ROUND($E11*N($H11),0),"■","□"),"")</f>
      </c>
      <c r="M11" s="6" t="str">
        <f>IF(AND($D11&lt;&gt;"",$E11&lt;&gt;"",$B$3+3&gt;=$D11,$B$3+3&lt;=WORKDAY($D11,$E11-1,$B$25:$B$46),NETWORKDAYS($B$3+3,$B$3+3,$B$25:$B$46)=1),IF(NETWORKDAYS($D11,$B$3+3,$B$25:$B$46)&lt;=ROUND($E11*N($H11),0),"■","□"),"")</f>
        <v>■</v>
      </c>
      <c r="N11" s="6" t="str">
        <f>IF(AND($D11&lt;&gt;"",$E11&lt;&gt;"",$B$3+4&gt;=$D11,$B$3+4&lt;=WORKDAY($D11,$E11-1,$B$25:$B$46),NETWORKDAYS($B$3+4,$B$3+4,$B$25:$B$46)=1),IF(NETWORKDAYS($D11,$B$3+4,$B$25:$B$46)&lt;=ROUND($E11*N($H11),0),"■","□"),"")</f>
        <v>□</v>
      </c>
      <c r="O11" s="6">
        <f>IF(AND($D11&lt;&gt;"",$E11&lt;&gt;"",$B$3+5&gt;=$D11,$B$3+5&lt;=WORKDAY($D11,$E11-1,$B$25:$B$46),NETWORKDAYS($B$3+5,$B$3+5,$B$25:$B$46)=1),IF(NETWORKDAYS($D11,$B$3+5,$B$25:$B$46)&lt;=ROUND($E11*N($H11),0),"■","□"),"")</f>
      </c>
      <c r="P11" s="6">
        <f>IF(AND($D11&lt;&gt;"",$E11&lt;&gt;"",$B$3+6&gt;=$D11,$B$3+6&lt;=WORKDAY($D11,$E11-1,$B$25:$B$46),NETWORKDAYS($B$3+6,$B$3+6,$B$25:$B$46)=1),IF(NETWORKDAYS($D11,$B$3+6,$B$25:$B$46)&lt;=ROUND($E11*N($H11),0),"■","□"),"")</f>
      </c>
      <c r="Q11" s="6">
        <f>IF(AND($D11&lt;&gt;"",$E11&lt;&gt;"",$B$3+7&gt;=$D11,$B$3+7&lt;=WORKDAY($D11,$E11-1,$B$25:$B$46),NETWORKDAYS($B$3+7,$B$3+7,$B$25:$B$46)=1),IF(NETWORKDAYS($D11,$B$3+7,$B$25:$B$46)&lt;=ROUND($E11*N($H11),0),"■","□"),"")</f>
      </c>
      <c r="R11" s="6">
        <f>IF(AND($D11&lt;&gt;"",$E11&lt;&gt;"",$B$3+8&gt;=$D11,$B$3+8&lt;=WORKDAY($D11,$E11-1,$B$25:$B$46),NETWORKDAYS($B$3+8,$B$3+8,$B$25:$B$46)=1),IF(NETWORKDAYS($D11,$B$3+8,$B$25:$B$46)&lt;=ROUND($E11*N($H11),0),"■","□"),"")</f>
      </c>
      <c r="S11" s="6">
        <f>IF(AND($D11&lt;&gt;"",$E11&lt;&gt;"",$B$3+9&gt;=$D11,$B$3+9&lt;=WORKDAY($D11,$E11-1,$B$25:$B$46),NETWORKDAYS($B$3+9,$B$3+9,$B$25:$B$46)=1),IF(NETWORKDAYS($D11,$B$3+9,$B$25:$B$46)&lt;=ROUND($E11*N($H11),0),"■","□"),"")</f>
      </c>
      <c r="T11" s="6">
        <f>IF(AND($D11&lt;&gt;"",$E11&lt;&gt;"",$B$3+10&gt;=$D11,$B$3+10&lt;=WORKDAY($D11,$E11-1,$B$25:$B$46),NETWORKDAYS($B$3+10,$B$3+10,$B$25:$B$46)=1),IF(NETWORKDAYS($D11,$B$3+10,$B$25:$B$46)&lt;=ROUND($E11*N($H11),0),"■","□"),"")</f>
      </c>
      <c r="U11" s="6">
        <f>IF(AND($D11&lt;&gt;"",$E11&lt;&gt;"",$B$3+11&gt;=$D11,$B$3+11&lt;=WORKDAY($D11,$E11-1,$B$25:$B$46),NETWORKDAYS($B$3+11,$B$3+11,$B$25:$B$46)=1),IF(NETWORKDAYS($D11,$B$3+11,$B$25:$B$46)&lt;=ROUND($E11*N($H11),0),"■","□"),"")</f>
      </c>
      <c r="V11" s="6">
        <f>IF(AND($D11&lt;&gt;"",$E11&lt;&gt;"",$B$3+12&gt;=$D11,$B$3+12&lt;=WORKDAY($D11,$E11-1,$B$25:$B$46),NETWORKDAYS($B$3+12,$B$3+12,$B$25:$B$46)=1),IF(NETWORKDAYS($D11,$B$3+12,$B$25:$B$46)&lt;=ROUND($E11*N($H11),0),"■","□"),"")</f>
      </c>
      <c r="W11" s="6">
        <f>IF(AND($D11&lt;&gt;"",$E11&lt;&gt;"",$B$3+13&gt;=$D11,$B$3+13&lt;=WORKDAY($D11,$E11-1,$B$25:$B$46),NETWORKDAYS($B$3+13,$B$3+13,$B$25:$B$46)=1),IF(NETWORKDAYS($D11,$B$3+13,$B$25:$B$46)&lt;=ROUND($E11*N($H11),0),"■","□"),"")</f>
      </c>
      <c r="X11" s="6">
        <f>IF(AND($D11&lt;&gt;"",$E11&lt;&gt;"",$B$3+14&gt;=$D11,$B$3+14&lt;=WORKDAY($D11,$E11-1,$B$25:$B$46),NETWORKDAYS($B$3+14,$B$3+14,$B$25:$B$46)=1),IF(NETWORKDAYS($D11,$B$3+14,$B$25:$B$46)&lt;=ROUND($E11*N($H11),0),"■","□"),"")</f>
      </c>
      <c r="Y11" s="6">
        <f>IF(AND($D11&lt;&gt;"",$E11&lt;&gt;"",$B$3+15&gt;=$D11,$B$3+15&lt;=WORKDAY($D11,$E11-1,$B$25:$B$46),NETWORKDAYS($B$3+15,$B$3+15,$B$25:$B$46)=1),IF(NETWORKDAYS($D11,$B$3+15,$B$25:$B$46)&lt;=ROUND($E11*N($H11),0),"■","□"),"")</f>
      </c>
      <c r="Z11" s="6">
        <f>IF(AND($D11&lt;&gt;"",$E11&lt;&gt;"",$B$3+16&gt;=$D11,$B$3+16&lt;=WORKDAY($D11,$E11-1,$B$25:$B$46),NETWORKDAYS($B$3+16,$B$3+16,$B$25:$B$46)=1),IF(NETWORKDAYS($D11,$B$3+16,$B$25:$B$46)&lt;=ROUND($E11*N($H11),0),"■","□"),"")</f>
      </c>
      <c r="AA11" s="6">
        <f>IF(AND($D11&lt;&gt;"",$E11&lt;&gt;"",$B$3+17&gt;=$D11,$B$3+17&lt;=WORKDAY($D11,$E11-1,$B$25:$B$46),NETWORKDAYS($B$3+17,$B$3+17,$B$25:$B$46)=1),IF(NETWORKDAYS($D11,$B$3+17,$B$25:$B$46)&lt;=ROUND($E11*N($H11),0),"■","□"),"")</f>
      </c>
      <c r="AB11" s="6">
        <f>IF(AND($D11&lt;&gt;"",$E11&lt;&gt;"",$B$3+18&gt;=$D11,$B$3+18&lt;=WORKDAY($D11,$E11-1,$B$25:$B$46),NETWORKDAYS($B$3+18,$B$3+18,$B$25:$B$46)=1),IF(NETWORKDAYS($D11,$B$3+18,$B$25:$B$46)&lt;=ROUND($E11*N($H11),0),"■","□"),"")</f>
      </c>
      <c r="AC11" s="6">
        <f>IF(AND($D11&lt;&gt;"",$E11&lt;&gt;"",$B$3+19&gt;=$D11,$B$3+19&lt;=WORKDAY($D11,$E11-1,$B$25:$B$46),NETWORKDAYS($B$3+19,$B$3+19,$B$25:$B$46)=1),IF(NETWORKDAYS($D11,$B$3+19,$B$25:$B$46)&lt;=ROUND($E11*N($H11),0),"■","□"),"")</f>
      </c>
      <c r="AD11" s="6">
        <f>IF(AND($D11&lt;&gt;"",$E11&lt;&gt;"",$B$3+20&gt;=$D11,$B$3+20&lt;=WORKDAY($D11,$E11-1,$B$25:$B$46),NETWORKDAYS($B$3+20,$B$3+20,$B$25:$B$46)=1),IF(NETWORKDAYS($D11,$B$3+20,$B$25:$B$46)&lt;=ROUND($E11*N($H11),0),"■","□"),"")</f>
      </c>
      <c r="AE11" s="6">
        <f>IF(AND($D11&lt;&gt;"",$E11&lt;&gt;"",$B$3+21&gt;=$D11,$B$3+21&lt;=WORKDAY($D11,$E11-1,$B$25:$B$46),NETWORKDAYS($B$3+21,$B$3+21,$B$25:$B$46)=1),IF(NETWORKDAYS($D11,$B$3+21,$B$25:$B$46)&lt;=ROUND($E11*N($H11),0),"■","□"),"")</f>
      </c>
      <c r="AF11" s="6">
        <f>IF(AND($D11&lt;&gt;"",$E11&lt;&gt;"",$B$3+22&gt;=$D11,$B$3+22&lt;=WORKDAY($D11,$E11-1,$B$25:$B$46),NETWORKDAYS($B$3+22,$B$3+22,$B$25:$B$46)=1),IF(NETWORKDAYS($D11,$B$3+22,$B$25:$B$46)&lt;=ROUND($E11*N($H11),0),"■","□"),"")</f>
      </c>
      <c r="AG11" s="6">
        <f>IF(AND($D11&lt;&gt;"",$E11&lt;&gt;"",$B$3+23&gt;=$D11,$B$3+23&lt;=WORKDAY($D11,$E11-1,$B$25:$B$46),NETWORKDAYS($B$3+23,$B$3+23,$B$25:$B$46)=1),IF(NETWORKDAYS($D11,$B$3+23,$B$25:$B$46)&lt;=ROUND($E11*N($H11),0),"■","□"),"")</f>
      </c>
      <c r="AH11" s="6">
        <f>IF(AND($D11&lt;&gt;"",$E11&lt;&gt;"",$B$3+24&gt;=$D11,$B$3+24&lt;=WORKDAY($D11,$E11-1,$B$25:$B$46),NETWORKDAYS($B$3+24,$B$3+24,$B$25:$B$46)=1),IF(NETWORKDAYS($D11,$B$3+24,$B$25:$B$46)&lt;=ROUND($E11*N($H11),0),"■","□"),"")</f>
      </c>
      <c r="AI11" s="6">
        <f>IF(AND($D11&lt;&gt;"",$E11&lt;&gt;"",$B$3+25&gt;=$D11,$B$3+25&lt;=WORKDAY($D11,$E11-1,$B$25:$B$46),NETWORKDAYS($B$3+25,$B$3+25,$B$25:$B$46)=1),IF(NETWORKDAYS($D11,$B$3+25,$B$25:$B$46)&lt;=ROUND($E11*N($H11),0),"■","□"),"")</f>
      </c>
      <c r="AJ11" s="6">
        <f>IF(AND($D11&lt;&gt;"",$E11&lt;&gt;"",$B$3+26&gt;=$D11,$B$3+26&lt;=WORKDAY($D11,$E11-1,$B$25:$B$46),NETWORKDAYS($B$3+26,$B$3+26,$B$25:$B$46)=1),IF(NETWORKDAYS($D11,$B$3+26,$B$25:$B$46)&lt;=ROUND($E11*N($H11),0),"■","□"),"")</f>
      </c>
      <c r="AK11" s="6">
        <f>IF(AND($D11&lt;&gt;"",$E11&lt;&gt;"",$B$3+27&gt;=$D11,$B$3+27&lt;=WORKDAY($D11,$E11-1,$B$25:$B$46),NETWORKDAYS($B$3+27,$B$3+27,$B$25:$B$46)=1),IF(NETWORKDAYS($D11,$B$3+27,$B$25:$B$46)&lt;=ROUND($E11*N($H11),0),"■","□"),"")</f>
      </c>
    </row>
    <row r="12" ht="20" customHeight="1" spans="1:37" x14ac:dyDescent="0.25">
      <c r="A12" s="6">
        <v>5</v>
      </c>
      <c r="B12" s="3" t="s">
        <v>41</v>
      </c>
      <c r="C12" s="3" t="s">
        <v>42</v>
      </c>
      <c r="D12" s="9">
        <v>46350</v>
      </c>
      <c r="E12" s="6">
        <v>2</v>
      </c>
      <c r="F12" s="6" t="str">
        <f>IF(OR(D12="",E12=""),"",TEXT(WORKDAY(D12,E12-1,$B$25:$B$46),"m/d"))</f>
        <v>11/25</v>
      </c>
      <c r="G12" s="3" t="s">
        <v>43</v>
      </c>
      <c r="H12" s="7"/>
      <c r="I12" s="6" t="str">
        <f>IF(D12="","",IF(N(H12)&gt;=1,"完了",IF(N(H12)&gt;0,"作業中","未着手")))</f>
        <v>未着手</v>
      </c>
      <c r="J12" s="6">
        <f>IF(AND($D12&lt;&gt;"",$E12&lt;&gt;"",$B$3+0&gt;=$D12,$B$3+0&lt;=WORKDAY($D12,$E12-1,$B$25:$B$46),NETWORKDAYS($B$3+0,$B$3+0,$B$25:$B$46)=1),IF(NETWORKDAYS($D12,$B$3+0,$B$25:$B$46)&lt;=ROUND($E12*N($H12),0),"■","□"),"")</f>
      </c>
      <c r="K12" s="6">
        <f>IF(AND($D12&lt;&gt;"",$E12&lt;&gt;"",$B$3+1&gt;=$D12,$B$3+1&lt;=WORKDAY($D12,$E12-1,$B$25:$B$46),NETWORKDAYS($B$3+1,$B$3+1,$B$25:$B$46)=1),IF(NETWORKDAYS($D12,$B$3+1,$B$25:$B$46)&lt;=ROUND($E12*N($H12),0),"■","□"),"")</f>
      </c>
      <c r="L12" s="6">
        <f>IF(AND($D12&lt;&gt;"",$E12&lt;&gt;"",$B$3+2&gt;=$D12,$B$3+2&lt;=WORKDAY($D12,$E12-1,$B$25:$B$46),NETWORKDAYS($B$3+2,$B$3+2,$B$25:$B$46)=1),IF(NETWORKDAYS($D12,$B$3+2,$B$25:$B$46)&lt;=ROUND($E12*N($H12),0),"■","□"),"")</f>
      </c>
      <c r="M12" s="6">
        <f>IF(AND($D12&lt;&gt;"",$E12&lt;&gt;"",$B$3+3&gt;=$D12,$B$3+3&lt;=WORKDAY($D12,$E12-1,$B$25:$B$46),NETWORKDAYS($B$3+3,$B$3+3,$B$25:$B$46)=1),IF(NETWORKDAYS($D12,$B$3+3,$B$25:$B$46)&lt;=ROUND($E12*N($H12),0),"■","□"),"")</f>
      </c>
      <c r="N12" s="6">
        <f>IF(AND($D12&lt;&gt;"",$E12&lt;&gt;"",$B$3+4&gt;=$D12,$B$3+4&lt;=WORKDAY($D12,$E12-1,$B$25:$B$46),NETWORKDAYS($B$3+4,$B$3+4,$B$25:$B$46)=1),IF(NETWORKDAYS($D12,$B$3+4,$B$25:$B$46)&lt;=ROUND($E12*N($H12),0),"■","□"),"")</f>
      </c>
      <c r="O12" s="6">
        <f>IF(AND($D12&lt;&gt;"",$E12&lt;&gt;"",$B$3+5&gt;=$D12,$B$3+5&lt;=WORKDAY($D12,$E12-1,$B$25:$B$46),NETWORKDAYS($B$3+5,$B$3+5,$B$25:$B$46)=1),IF(NETWORKDAYS($D12,$B$3+5,$B$25:$B$46)&lt;=ROUND($E12*N($H12),0),"■","□"),"")</f>
      </c>
      <c r="P12" s="6">
        <f>IF(AND($D12&lt;&gt;"",$E12&lt;&gt;"",$B$3+6&gt;=$D12,$B$3+6&lt;=WORKDAY($D12,$E12-1,$B$25:$B$46),NETWORKDAYS($B$3+6,$B$3+6,$B$25:$B$46)=1),IF(NETWORKDAYS($D12,$B$3+6,$B$25:$B$46)&lt;=ROUND($E12*N($H12),0),"■","□"),"")</f>
      </c>
      <c r="Q12" s="6">
        <f>IF(AND($D12&lt;&gt;"",$E12&lt;&gt;"",$B$3+7&gt;=$D12,$B$3+7&lt;=WORKDAY($D12,$E12-1,$B$25:$B$46),NETWORKDAYS($B$3+7,$B$3+7,$B$25:$B$46)=1),IF(NETWORKDAYS($D12,$B$3+7,$B$25:$B$46)&lt;=ROUND($E12*N($H12),0),"■","□"),"")</f>
      </c>
      <c r="R12" s="6" t="str">
        <f>IF(AND($D12&lt;&gt;"",$E12&lt;&gt;"",$B$3+8&gt;=$D12,$B$3+8&lt;=WORKDAY($D12,$E12-1,$B$25:$B$46),NETWORKDAYS($B$3+8,$B$3+8,$B$25:$B$46)=1),IF(NETWORKDAYS($D12,$B$3+8,$B$25:$B$46)&lt;=ROUND($E12*N($H12),0),"■","□"),"")</f>
        <v>□</v>
      </c>
      <c r="S12" s="6" t="str">
        <f>IF(AND($D12&lt;&gt;"",$E12&lt;&gt;"",$B$3+9&gt;=$D12,$B$3+9&lt;=WORKDAY($D12,$E12-1,$B$25:$B$46),NETWORKDAYS($B$3+9,$B$3+9,$B$25:$B$46)=1),IF(NETWORKDAYS($D12,$B$3+9,$B$25:$B$46)&lt;=ROUND($E12*N($H12),0),"■","□"),"")</f>
        <v>□</v>
      </c>
      <c r="T12" s="6">
        <f>IF(AND($D12&lt;&gt;"",$E12&lt;&gt;"",$B$3+10&gt;=$D12,$B$3+10&lt;=WORKDAY($D12,$E12-1,$B$25:$B$46),NETWORKDAYS($B$3+10,$B$3+10,$B$25:$B$46)=1),IF(NETWORKDAYS($D12,$B$3+10,$B$25:$B$46)&lt;=ROUND($E12*N($H12),0),"■","□"),"")</f>
      </c>
      <c r="U12" s="6">
        <f>IF(AND($D12&lt;&gt;"",$E12&lt;&gt;"",$B$3+11&gt;=$D12,$B$3+11&lt;=WORKDAY($D12,$E12-1,$B$25:$B$46),NETWORKDAYS($B$3+11,$B$3+11,$B$25:$B$46)=1),IF(NETWORKDAYS($D12,$B$3+11,$B$25:$B$46)&lt;=ROUND($E12*N($H12),0),"■","□"),"")</f>
      </c>
      <c r="V12" s="6">
        <f>IF(AND($D12&lt;&gt;"",$E12&lt;&gt;"",$B$3+12&gt;=$D12,$B$3+12&lt;=WORKDAY($D12,$E12-1,$B$25:$B$46),NETWORKDAYS($B$3+12,$B$3+12,$B$25:$B$46)=1),IF(NETWORKDAYS($D12,$B$3+12,$B$25:$B$46)&lt;=ROUND($E12*N($H12),0),"■","□"),"")</f>
      </c>
      <c r="W12" s="6">
        <f>IF(AND($D12&lt;&gt;"",$E12&lt;&gt;"",$B$3+13&gt;=$D12,$B$3+13&lt;=WORKDAY($D12,$E12-1,$B$25:$B$46),NETWORKDAYS($B$3+13,$B$3+13,$B$25:$B$46)=1),IF(NETWORKDAYS($D12,$B$3+13,$B$25:$B$46)&lt;=ROUND($E12*N($H12),0),"■","□"),"")</f>
      </c>
      <c r="X12" s="6">
        <f>IF(AND($D12&lt;&gt;"",$E12&lt;&gt;"",$B$3+14&gt;=$D12,$B$3+14&lt;=WORKDAY($D12,$E12-1,$B$25:$B$46),NETWORKDAYS($B$3+14,$B$3+14,$B$25:$B$46)=1),IF(NETWORKDAYS($D12,$B$3+14,$B$25:$B$46)&lt;=ROUND($E12*N($H12),0),"■","□"),"")</f>
      </c>
      <c r="Y12" s="6">
        <f>IF(AND($D12&lt;&gt;"",$E12&lt;&gt;"",$B$3+15&gt;=$D12,$B$3+15&lt;=WORKDAY($D12,$E12-1,$B$25:$B$46),NETWORKDAYS($B$3+15,$B$3+15,$B$25:$B$46)=1),IF(NETWORKDAYS($D12,$B$3+15,$B$25:$B$46)&lt;=ROUND($E12*N($H12),0),"■","□"),"")</f>
      </c>
      <c r="Z12" s="6">
        <f>IF(AND($D12&lt;&gt;"",$E12&lt;&gt;"",$B$3+16&gt;=$D12,$B$3+16&lt;=WORKDAY($D12,$E12-1,$B$25:$B$46),NETWORKDAYS($B$3+16,$B$3+16,$B$25:$B$46)=1),IF(NETWORKDAYS($D12,$B$3+16,$B$25:$B$46)&lt;=ROUND($E12*N($H12),0),"■","□"),"")</f>
      </c>
      <c r="AA12" s="6">
        <f>IF(AND($D12&lt;&gt;"",$E12&lt;&gt;"",$B$3+17&gt;=$D12,$B$3+17&lt;=WORKDAY($D12,$E12-1,$B$25:$B$46),NETWORKDAYS($B$3+17,$B$3+17,$B$25:$B$46)=1),IF(NETWORKDAYS($D12,$B$3+17,$B$25:$B$46)&lt;=ROUND($E12*N($H12),0),"■","□"),"")</f>
      </c>
      <c r="AB12" s="6">
        <f>IF(AND($D12&lt;&gt;"",$E12&lt;&gt;"",$B$3+18&gt;=$D12,$B$3+18&lt;=WORKDAY($D12,$E12-1,$B$25:$B$46),NETWORKDAYS($B$3+18,$B$3+18,$B$25:$B$46)=1),IF(NETWORKDAYS($D12,$B$3+18,$B$25:$B$46)&lt;=ROUND($E12*N($H12),0),"■","□"),"")</f>
      </c>
      <c r="AC12" s="6">
        <f>IF(AND($D12&lt;&gt;"",$E12&lt;&gt;"",$B$3+19&gt;=$D12,$B$3+19&lt;=WORKDAY($D12,$E12-1,$B$25:$B$46),NETWORKDAYS($B$3+19,$B$3+19,$B$25:$B$46)=1),IF(NETWORKDAYS($D12,$B$3+19,$B$25:$B$46)&lt;=ROUND($E12*N($H12),0),"■","□"),"")</f>
      </c>
      <c r="AD12" s="6">
        <f>IF(AND($D12&lt;&gt;"",$E12&lt;&gt;"",$B$3+20&gt;=$D12,$B$3+20&lt;=WORKDAY($D12,$E12-1,$B$25:$B$46),NETWORKDAYS($B$3+20,$B$3+20,$B$25:$B$46)=1),IF(NETWORKDAYS($D12,$B$3+20,$B$25:$B$46)&lt;=ROUND($E12*N($H12),0),"■","□"),"")</f>
      </c>
      <c r="AE12" s="6">
        <f>IF(AND($D12&lt;&gt;"",$E12&lt;&gt;"",$B$3+21&gt;=$D12,$B$3+21&lt;=WORKDAY($D12,$E12-1,$B$25:$B$46),NETWORKDAYS($B$3+21,$B$3+21,$B$25:$B$46)=1),IF(NETWORKDAYS($D12,$B$3+21,$B$25:$B$46)&lt;=ROUND($E12*N($H12),0),"■","□"),"")</f>
      </c>
      <c r="AF12" s="6">
        <f>IF(AND($D12&lt;&gt;"",$E12&lt;&gt;"",$B$3+22&gt;=$D12,$B$3+22&lt;=WORKDAY($D12,$E12-1,$B$25:$B$46),NETWORKDAYS($B$3+22,$B$3+22,$B$25:$B$46)=1),IF(NETWORKDAYS($D12,$B$3+22,$B$25:$B$46)&lt;=ROUND($E12*N($H12),0),"■","□"),"")</f>
      </c>
      <c r="AG12" s="6">
        <f>IF(AND($D12&lt;&gt;"",$E12&lt;&gt;"",$B$3+23&gt;=$D12,$B$3+23&lt;=WORKDAY($D12,$E12-1,$B$25:$B$46),NETWORKDAYS($B$3+23,$B$3+23,$B$25:$B$46)=1),IF(NETWORKDAYS($D12,$B$3+23,$B$25:$B$46)&lt;=ROUND($E12*N($H12),0),"■","□"),"")</f>
      </c>
      <c r="AH12" s="6">
        <f>IF(AND($D12&lt;&gt;"",$E12&lt;&gt;"",$B$3+24&gt;=$D12,$B$3+24&lt;=WORKDAY($D12,$E12-1,$B$25:$B$46),NETWORKDAYS($B$3+24,$B$3+24,$B$25:$B$46)=1),IF(NETWORKDAYS($D12,$B$3+24,$B$25:$B$46)&lt;=ROUND($E12*N($H12),0),"■","□"),"")</f>
      </c>
      <c r="AI12" s="6">
        <f>IF(AND($D12&lt;&gt;"",$E12&lt;&gt;"",$B$3+25&gt;=$D12,$B$3+25&lt;=WORKDAY($D12,$E12-1,$B$25:$B$46),NETWORKDAYS($B$3+25,$B$3+25,$B$25:$B$46)=1),IF(NETWORKDAYS($D12,$B$3+25,$B$25:$B$46)&lt;=ROUND($E12*N($H12),0),"■","□"),"")</f>
      </c>
      <c r="AJ12" s="6">
        <f>IF(AND($D12&lt;&gt;"",$E12&lt;&gt;"",$B$3+26&gt;=$D12,$B$3+26&lt;=WORKDAY($D12,$E12-1,$B$25:$B$46),NETWORKDAYS($B$3+26,$B$3+26,$B$25:$B$46)=1),IF(NETWORKDAYS($D12,$B$3+26,$B$25:$B$46)&lt;=ROUND($E12*N($H12),0),"■","□"),"")</f>
      </c>
      <c r="AK12" s="6">
        <f>IF(AND($D12&lt;&gt;"",$E12&lt;&gt;"",$B$3+27&gt;=$D12,$B$3+27&lt;=WORKDAY($D12,$E12-1,$B$25:$B$46),NETWORKDAYS($B$3+27,$B$3+27,$B$25:$B$46)=1),IF(NETWORKDAYS($D12,$B$3+27,$B$25:$B$46)&lt;=ROUND($E12*N($H12),0),"■","□"),"")</f>
      </c>
    </row>
    <row r="13" ht="20" customHeight="1" spans="1:37" x14ac:dyDescent="0.25">
      <c r="A13" s="6">
        <v>6</v>
      </c>
      <c r="B13" s="3" t="s">
        <v>44</v>
      </c>
      <c r="C13" s="3" t="s">
        <v>45</v>
      </c>
      <c r="D13" s="9">
        <v>46350</v>
      </c>
      <c r="E13" s="6">
        <v>3</v>
      </c>
      <c r="F13" s="6" t="str">
        <f>IF(OR(D13="",E13=""),"",TEXT(WORKDAY(D13,E13-1,$B$25:$B$46),"m/d"))</f>
        <v>11/26</v>
      </c>
      <c r="G13" s="3" t="s">
        <v>46</v>
      </c>
      <c r="H13" s="7"/>
      <c r="I13" s="6" t="str">
        <f>IF(D13="","",IF(N(H13)&gt;=1,"完了",IF(N(H13)&gt;0,"作業中","未着手")))</f>
        <v>未着手</v>
      </c>
      <c r="J13" s="6">
        <f>IF(AND($D13&lt;&gt;"",$E13&lt;&gt;"",$B$3+0&gt;=$D13,$B$3+0&lt;=WORKDAY($D13,$E13-1,$B$25:$B$46),NETWORKDAYS($B$3+0,$B$3+0,$B$25:$B$46)=1),IF(NETWORKDAYS($D13,$B$3+0,$B$25:$B$46)&lt;=ROUND($E13*N($H13),0),"■","□"),"")</f>
      </c>
      <c r="K13" s="6">
        <f>IF(AND($D13&lt;&gt;"",$E13&lt;&gt;"",$B$3+1&gt;=$D13,$B$3+1&lt;=WORKDAY($D13,$E13-1,$B$25:$B$46),NETWORKDAYS($B$3+1,$B$3+1,$B$25:$B$46)=1),IF(NETWORKDAYS($D13,$B$3+1,$B$25:$B$46)&lt;=ROUND($E13*N($H13),0),"■","□"),"")</f>
      </c>
      <c r="L13" s="6">
        <f>IF(AND($D13&lt;&gt;"",$E13&lt;&gt;"",$B$3+2&gt;=$D13,$B$3+2&lt;=WORKDAY($D13,$E13-1,$B$25:$B$46),NETWORKDAYS($B$3+2,$B$3+2,$B$25:$B$46)=1),IF(NETWORKDAYS($D13,$B$3+2,$B$25:$B$46)&lt;=ROUND($E13*N($H13),0),"■","□"),"")</f>
      </c>
      <c r="M13" s="6">
        <f>IF(AND($D13&lt;&gt;"",$E13&lt;&gt;"",$B$3+3&gt;=$D13,$B$3+3&lt;=WORKDAY($D13,$E13-1,$B$25:$B$46),NETWORKDAYS($B$3+3,$B$3+3,$B$25:$B$46)=1),IF(NETWORKDAYS($D13,$B$3+3,$B$25:$B$46)&lt;=ROUND($E13*N($H13),0),"■","□"),"")</f>
      </c>
      <c r="N13" s="6">
        <f>IF(AND($D13&lt;&gt;"",$E13&lt;&gt;"",$B$3+4&gt;=$D13,$B$3+4&lt;=WORKDAY($D13,$E13-1,$B$25:$B$46),NETWORKDAYS($B$3+4,$B$3+4,$B$25:$B$46)=1),IF(NETWORKDAYS($D13,$B$3+4,$B$25:$B$46)&lt;=ROUND($E13*N($H13),0),"■","□"),"")</f>
      </c>
      <c r="O13" s="6">
        <f>IF(AND($D13&lt;&gt;"",$E13&lt;&gt;"",$B$3+5&gt;=$D13,$B$3+5&lt;=WORKDAY($D13,$E13-1,$B$25:$B$46),NETWORKDAYS($B$3+5,$B$3+5,$B$25:$B$46)=1),IF(NETWORKDAYS($D13,$B$3+5,$B$25:$B$46)&lt;=ROUND($E13*N($H13),0),"■","□"),"")</f>
      </c>
      <c r="P13" s="6">
        <f>IF(AND($D13&lt;&gt;"",$E13&lt;&gt;"",$B$3+6&gt;=$D13,$B$3+6&lt;=WORKDAY($D13,$E13-1,$B$25:$B$46),NETWORKDAYS($B$3+6,$B$3+6,$B$25:$B$46)=1),IF(NETWORKDAYS($D13,$B$3+6,$B$25:$B$46)&lt;=ROUND($E13*N($H13),0),"■","□"),"")</f>
      </c>
      <c r="Q13" s="6">
        <f>IF(AND($D13&lt;&gt;"",$E13&lt;&gt;"",$B$3+7&gt;=$D13,$B$3+7&lt;=WORKDAY($D13,$E13-1,$B$25:$B$46),NETWORKDAYS($B$3+7,$B$3+7,$B$25:$B$46)=1),IF(NETWORKDAYS($D13,$B$3+7,$B$25:$B$46)&lt;=ROUND($E13*N($H13),0),"■","□"),"")</f>
      </c>
      <c r="R13" s="6" t="str">
        <f>IF(AND($D13&lt;&gt;"",$E13&lt;&gt;"",$B$3+8&gt;=$D13,$B$3+8&lt;=WORKDAY($D13,$E13-1,$B$25:$B$46),NETWORKDAYS($B$3+8,$B$3+8,$B$25:$B$46)=1),IF(NETWORKDAYS($D13,$B$3+8,$B$25:$B$46)&lt;=ROUND($E13*N($H13),0),"■","□"),"")</f>
        <v>□</v>
      </c>
      <c r="S13" s="6" t="str">
        <f>IF(AND($D13&lt;&gt;"",$E13&lt;&gt;"",$B$3+9&gt;=$D13,$B$3+9&lt;=WORKDAY($D13,$E13-1,$B$25:$B$46),NETWORKDAYS($B$3+9,$B$3+9,$B$25:$B$46)=1),IF(NETWORKDAYS($D13,$B$3+9,$B$25:$B$46)&lt;=ROUND($E13*N($H13),0),"■","□"),"")</f>
        <v>□</v>
      </c>
      <c r="T13" s="6" t="str">
        <f>IF(AND($D13&lt;&gt;"",$E13&lt;&gt;"",$B$3+10&gt;=$D13,$B$3+10&lt;=WORKDAY($D13,$E13-1,$B$25:$B$46),NETWORKDAYS($B$3+10,$B$3+10,$B$25:$B$46)=1),IF(NETWORKDAYS($D13,$B$3+10,$B$25:$B$46)&lt;=ROUND($E13*N($H13),0),"■","□"),"")</f>
        <v>□</v>
      </c>
      <c r="U13" s="6">
        <f>IF(AND($D13&lt;&gt;"",$E13&lt;&gt;"",$B$3+11&gt;=$D13,$B$3+11&lt;=WORKDAY($D13,$E13-1,$B$25:$B$46),NETWORKDAYS($B$3+11,$B$3+11,$B$25:$B$46)=1),IF(NETWORKDAYS($D13,$B$3+11,$B$25:$B$46)&lt;=ROUND($E13*N($H13),0),"■","□"),"")</f>
      </c>
      <c r="V13" s="6">
        <f>IF(AND($D13&lt;&gt;"",$E13&lt;&gt;"",$B$3+12&gt;=$D13,$B$3+12&lt;=WORKDAY($D13,$E13-1,$B$25:$B$46),NETWORKDAYS($B$3+12,$B$3+12,$B$25:$B$46)=1),IF(NETWORKDAYS($D13,$B$3+12,$B$25:$B$46)&lt;=ROUND($E13*N($H13),0),"■","□"),"")</f>
      </c>
      <c r="W13" s="6">
        <f>IF(AND($D13&lt;&gt;"",$E13&lt;&gt;"",$B$3+13&gt;=$D13,$B$3+13&lt;=WORKDAY($D13,$E13-1,$B$25:$B$46),NETWORKDAYS($B$3+13,$B$3+13,$B$25:$B$46)=1),IF(NETWORKDAYS($D13,$B$3+13,$B$25:$B$46)&lt;=ROUND($E13*N($H13),0),"■","□"),"")</f>
      </c>
      <c r="X13" s="6">
        <f>IF(AND($D13&lt;&gt;"",$E13&lt;&gt;"",$B$3+14&gt;=$D13,$B$3+14&lt;=WORKDAY($D13,$E13-1,$B$25:$B$46),NETWORKDAYS($B$3+14,$B$3+14,$B$25:$B$46)=1),IF(NETWORKDAYS($D13,$B$3+14,$B$25:$B$46)&lt;=ROUND($E13*N($H13),0),"■","□"),"")</f>
      </c>
      <c r="Y13" s="6">
        <f>IF(AND($D13&lt;&gt;"",$E13&lt;&gt;"",$B$3+15&gt;=$D13,$B$3+15&lt;=WORKDAY($D13,$E13-1,$B$25:$B$46),NETWORKDAYS($B$3+15,$B$3+15,$B$25:$B$46)=1),IF(NETWORKDAYS($D13,$B$3+15,$B$25:$B$46)&lt;=ROUND($E13*N($H13),0),"■","□"),"")</f>
      </c>
      <c r="Z13" s="6">
        <f>IF(AND($D13&lt;&gt;"",$E13&lt;&gt;"",$B$3+16&gt;=$D13,$B$3+16&lt;=WORKDAY($D13,$E13-1,$B$25:$B$46),NETWORKDAYS($B$3+16,$B$3+16,$B$25:$B$46)=1),IF(NETWORKDAYS($D13,$B$3+16,$B$25:$B$46)&lt;=ROUND($E13*N($H13),0),"■","□"),"")</f>
      </c>
      <c r="AA13" s="6">
        <f>IF(AND($D13&lt;&gt;"",$E13&lt;&gt;"",$B$3+17&gt;=$D13,$B$3+17&lt;=WORKDAY($D13,$E13-1,$B$25:$B$46),NETWORKDAYS($B$3+17,$B$3+17,$B$25:$B$46)=1),IF(NETWORKDAYS($D13,$B$3+17,$B$25:$B$46)&lt;=ROUND($E13*N($H13),0),"■","□"),"")</f>
      </c>
      <c r="AB13" s="6">
        <f>IF(AND($D13&lt;&gt;"",$E13&lt;&gt;"",$B$3+18&gt;=$D13,$B$3+18&lt;=WORKDAY($D13,$E13-1,$B$25:$B$46),NETWORKDAYS($B$3+18,$B$3+18,$B$25:$B$46)=1),IF(NETWORKDAYS($D13,$B$3+18,$B$25:$B$46)&lt;=ROUND($E13*N($H13),0),"■","□"),"")</f>
      </c>
      <c r="AC13" s="6">
        <f>IF(AND($D13&lt;&gt;"",$E13&lt;&gt;"",$B$3+19&gt;=$D13,$B$3+19&lt;=WORKDAY($D13,$E13-1,$B$25:$B$46),NETWORKDAYS($B$3+19,$B$3+19,$B$25:$B$46)=1),IF(NETWORKDAYS($D13,$B$3+19,$B$25:$B$46)&lt;=ROUND($E13*N($H13),0),"■","□"),"")</f>
      </c>
      <c r="AD13" s="6">
        <f>IF(AND($D13&lt;&gt;"",$E13&lt;&gt;"",$B$3+20&gt;=$D13,$B$3+20&lt;=WORKDAY($D13,$E13-1,$B$25:$B$46),NETWORKDAYS($B$3+20,$B$3+20,$B$25:$B$46)=1),IF(NETWORKDAYS($D13,$B$3+20,$B$25:$B$46)&lt;=ROUND($E13*N($H13),0),"■","□"),"")</f>
      </c>
      <c r="AE13" s="6">
        <f>IF(AND($D13&lt;&gt;"",$E13&lt;&gt;"",$B$3+21&gt;=$D13,$B$3+21&lt;=WORKDAY($D13,$E13-1,$B$25:$B$46),NETWORKDAYS($B$3+21,$B$3+21,$B$25:$B$46)=1),IF(NETWORKDAYS($D13,$B$3+21,$B$25:$B$46)&lt;=ROUND($E13*N($H13),0),"■","□"),"")</f>
      </c>
      <c r="AF13" s="6">
        <f>IF(AND($D13&lt;&gt;"",$E13&lt;&gt;"",$B$3+22&gt;=$D13,$B$3+22&lt;=WORKDAY($D13,$E13-1,$B$25:$B$46),NETWORKDAYS($B$3+22,$B$3+22,$B$25:$B$46)=1),IF(NETWORKDAYS($D13,$B$3+22,$B$25:$B$46)&lt;=ROUND($E13*N($H13),0),"■","□"),"")</f>
      </c>
      <c r="AG13" s="6">
        <f>IF(AND($D13&lt;&gt;"",$E13&lt;&gt;"",$B$3+23&gt;=$D13,$B$3+23&lt;=WORKDAY($D13,$E13-1,$B$25:$B$46),NETWORKDAYS($B$3+23,$B$3+23,$B$25:$B$46)=1),IF(NETWORKDAYS($D13,$B$3+23,$B$25:$B$46)&lt;=ROUND($E13*N($H13),0),"■","□"),"")</f>
      </c>
      <c r="AH13" s="6">
        <f>IF(AND($D13&lt;&gt;"",$E13&lt;&gt;"",$B$3+24&gt;=$D13,$B$3+24&lt;=WORKDAY($D13,$E13-1,$B$25:$B$46),NETWORKDAYS($B$3+24,$B$3+24,$B$25:$B$46)=1),IF(NETWORKDAYS($D13,$B$3+24,$B$25:$B$46)&lt;=ROUND($E13*N($H13),0),"■","□"),"")</f>
      </c>
      <c r="AI13" s="6">
        <f>IF(AND($D13&lt;&gt;"",$E13&lt;&gt;"",$B$3+25&gt;=$D13,$B$3+25&lt;=WORKDAY($D13,$E13-1,$B$25:$B$46),NETWORKDAYS($B$3+25,$B$3+25,$B$25:$B$46)=1),IF(NETWORKDAYS($D13,$B$3+25,$B$25:$B$46)&lt;=ROUND($E13*N($H13),0),"■","□"),"")</f>
      </c>
      <c r="AJ13" s="6">
        <f>IF(AND($D13&lt;&gt;"",$E13&lt;&gt;"",$B$3+26&gt;=$D13,$B$3+26&lt;=WORKDAY($D13,$E13-1,$B$25:$B$46),NETWORKDAYS($B$3+26,$B$3+26,$B$25:$B$46)=1),IF(NETWORKDAYS($D13,$B$3+26,$B$25:$B$46)&lt;=ROUND($E13*N($H13),0),"■","□"),"")</f>
      </c>
      <c r="AK13" s="6">
        <f>IF(AND($D13&lt;&gt;"",$E13&lt;&gt;"",$B$3+27&gt;=$D13,$B$3+27&lt;=WORKDAY($D13,$E13-1,$B$25:$B$46),NETWORKDAYS($B$3+27,$B$3+27,$B$25:$B$46)=1),IF(NETWORKDAYS($D13,$B$3+27,$B$25:$B$46)&lt;=ROUND($E13*N($H13),0),"■","□"),"")</f>
      </c>
    </row>
    <row r="14" ht="20" customHeight="1" spans="1:37" x14ac:dyDescent="0.25">
      <c r="A14" s="6">
        <v>7</v>
      </c>
      <c r="B14" s="3" t="s">
        <v>47</v>
      </c>
      <c r="C14" s="3" t="s">
        <v>42</v>
      </c>
      <c r="D14" s="9">
        <v>46353</v>
      </c>
      <c r="E14" s="6">
        <v>2</v>
      </c>
      <c r="F14" s="6" t="str">
        <f>IF(OR(D14="",E14=""),"",TEXT(WORKDAY(D14,E14-1,$B$25:$B$46),"m/d"))</f>
        <v>11/30</v>
      </c>
      <c r="G14" s="3" t="s">
        <v>48</v>
      </c>
      <c r="H14" s="7"/>
      <c r="I14" s="6" t="str">
        <f>IF(D14="","",IF(N(H14)&gt;=1,"完了",IF(N(H14)&gt;0,"作業中","未着手")))</f>
        <v>未着手</v>
      </c>
      <c r="J14" s="6">
        <f>IF(AND($D14&lt;&gt;"",$E14&lt;&gt;"",$B$3+0&gt;=$D14,$B$3+0&lt;=WORKDAY($D14,$E14-1,$B$25:$B$46),NETWORKDAYS($B$3+0,$B$3+0,$B$25:$B$46)=1),IF(NETWORKDAYS($D14,$B$3+0,$B$25:$B$46)&lt;=ROUND($E14*N($H14),0),"■","□"),"")</f>
      </c>
      <c r="K14" s="6">
        <f>IF(AND($D14&lt;&gt;"",$E14&lt;&gt;"",$B$3+1&gt;=$D14,$B$3+1&lt;=WORKDAY($D14,$E14-1,$B$25:$B$46),NETWORKDAYS($B$3+1,$B$3+1,$B$25:$B$46)=1),IF(NETWORKDAYS($D14,$B$3+1,$B$25:$B$46)&lt;=ROUND($E14*N($H14),0),"■","□"),"")</f>
      </c>
      <c r="L14" s="6">
        <f>IF(AND($D14&lt;&gt;"",$E14&lt;&gt;"",$B$3+2&gt;=$D14,$B$3+2&lt;=WORKDAY($D14,$E14-1,$B$25:$B$46),NETWORKDAYS($B$3+2,$B$3+2,$B$25:$B$46)=1),IF(NETWORKDAYS($D14,$B$3+2,$B$25:$B$46)&lt;=ROUND($E14*N($H14),0),"■","□"),"")</f>
      </c>
      <c r="M14" s="6">
        <f>IF(AND($D14&lt;&gt;"",$E14&lt;&gt;"",$B$3+3&gt;=$D14,$B$3+3&lt;=WORKDAY($D14,$E14-1,$B$25:$B$46),NETWORKDAYS($B$3+3,$B$3+3,$B$25:$B$46)=1),IF(NETWORKDAYS($D14,$B$3+3,$B$25:$B$46)&lt;=ROUND($E14*N($H14),0),"■","□"),"")</f>
      </c>
      <c r="N14" s="6">
        <f>IF(AND($D14&lt;&gt;"",$E14&lt;&gt;"",$B$3+4&gt;=$D14,$B$3+4&lt;=WORKDAY($D14,$E14-1,$B$25:$B$46),NETWORKDAYS($B$3+4,$B$3+4,$B$25:$B$46)=1),IF(NETWORKDAYS($D14,$B$3+4,$B$25:$B$46)&lt;=ROUND($E14*N($H14),0),"■","□"),"")</f>
      </c>
      <c r="O14" s="6">
        <f>IF(AND($D14&lt;&gt;"",$E14&lt;&gt;"",$B$3+5&gt;=$D14,$B$3+5&lt;=WORKDAY($D14,$E14-1,$B$25:$B$46),NETWORKDAYS($B$3+5,$B$3+5,$B$25:$B$46)=1),IF(NETWORKDAYS($D14,$B$3+5,$B$25:$B$46)&lt;=ROUND($E14*N($H14),0),"■","□"),"")</f>
      </c>
      <c r="P14" s="6">
        <f>IF(AND($D14&lt;&gt;"",$E14&lt;&gt;"",$B$3+6&gt;=$D14,$B$3+6&lt;=WORKDAY($D14,$E14-1,$B$25:$B$46),NETWORKDAYS($B$3+6,$B$3+6,$B$25:$B$46)=1),IF(NETWORKDAYS($D14,$B$3+6,$B$25:$B$46)&lt;=ROUND($E14*N($H14),0),"■","□"),"")</f>
      </c>
      <c r="Q14" s="6">
        <f>IF(AND($D14&lt;&gt;"",$E14&lt;&gt;"",$B$3+7&gt;=$D14,$B$3+7&lt;=WORKDAY($D14,$E14-1,$B$25:$B$46),NETWORKDAYS($B$3+7,$B$3+7,$B$25:$B$46)=1),IF(NETWORKDAYS($D14,$B$3+7,$B$25:$B$46)&lt;=ROUND($E14*N($H14),0),"■","□"),"")</f>
      </c>
      <c r="R14" s="6">
        <f>IF(AND($D14&lt;&gt;"",$E14&lt;&gt;"",$B$3+8&gt;=$D14,$B$3+8&lt;=WORKDAY($D14,$E14-1,$B$25:$B$46),NETWORKDAYS($B$3+8,$B$3+8,$B$25:$B$46)=1),IF(NETWORKDAYS($D14,$B$3+8,$B$25:$B$46)&lt;=ROUND($E14*N($H14),0),"■","□"),"")</f>
      </c>
      <c r="S14" s="6">
        <f>IF(AND($D14&lt;&gt;"",$E14&lt;&gt;"",$B$3+9&gt;=$D14,$B$3+9&lt;=WORKDAY($D14,$E14-1,$B$25:$B$46),NETWORKDAYS($B$3+9,$B$3+9,$B$25:$B$46)=1),IF(NETWORKDAYS($D14,$B$3+9,$B$25:$B$46)&lt;=ROUND($E14*N($H14),0),"■","□"),"")</f>
      </c>
      <c r="T14" s="6">
        <f>IF(AND($D14&lt;&gt;"",$E14&lt;&gt;"",$B$3+10&gt;=$D14,$B$3+10&lt;=WORKDAY($D14,$E14-1,$B$25:$B$46),NETWORKDAYS($B$3+10,$B$3+10,$B$25:$B$46)=1),IF(NETWORKDAYS($D14,$B$3+10,$B$25:$B$46)&lt;=ROUND($E14*N($H14),0),"■","□"),"")</f>
      </c>
      <c r="U14" s="6" t="str">
        <f>IF(AND($D14&lt;&gt;"",$E14&lt;&gt;"",$B$3+11&gt;=$D14,$B$3+11&lt;=WORKDAY($D14,$E14-1,$B$25:$B$46),NETWORKDAYS($B$3+11,$B$3+11,$B$25:$B$46)=1),IF(NETWORKDAYS($D14,$B$3+11,$B$25:$B$46)&lt;=ROUND($E14*N($H14),0),"■","□"),"")</f>
        <v>□</v>
      </c>
      <c r="V14" s="6">
        <f>IF(AND($D14&lt;&gt;"",$E14&lt;&gt;"",$B$3+12&gt;=$D14,$B$3+12&lt;=WORKDAY($D14,$E14-1,$B$25:$B$46),NETWORKDAYS($B$3+12,$B$3+12,$B$25:$B$46)=1),IF(NETWORKDAYS($D14,$B$3+12,$B$25:$B$46)&lt;=ROUND($E14*N($H14),0),"■","□"),"")</f>
      </c>
      <c r="W14" s="6">
        <f>IF(AND($D14&lt;&gt;"",$E14&lt;&gt;"",$B$3+13&gt;=$D14,$B$3+13&lt;=WORKDAY($D14,$E14-1,$B$25:$B$46),NETWORKDAYS($B$3+13,$B$3+13,$B$25:$B$46)=1),IF(NETWORKDAYS($D14,$B$3+13,$B$25:$B$46)&lt;=ROUND($E14*N($H14),0),"■","□"),"")</f>
      </c>
      <c r="X14" s="6" t="str">
        <f>IF(AND($D14&lt;&gt;"",$E14&lt;&gt;"",$B$3+14&gt;=$D14,$B$3+14&lt;=WORKDAY($D14,$E14-1,$B$25:$B$46),NETWORKDAYS($B$3+14,$B$3+14,$B$25:$B$46)=1),IF(NETWORKDAYS($D14,$B$3+14,$B$25:$B$46)&lt;=ROUND($E14*N($H14),0),"■","□"),"")</f>
        <v>□</v>
      </c>
      <c r="Y14" s="6">
        <f>IF(AND($D14&lt;&gt;"",$E14&lt;&gt;"",$B$3+15&gt;=$D14,$B$3+15&lt;=WORKDAY($D14,$E14-1,$B$25:$B$46),NETWORKDAYS($B$3+15,$B$3+15,$B$25:$B$46)=1),IF(NETWORKDAYS($D14,$B$3+15,$B$25:$B$46)&lt;=ROUND($E14*N($H14),0),"■","□"),"")</f>
      </c>
      <c r="Z14" s="6">
        <f>IF(AND($D14&lt;&gt;"",$E14&lt;&gt;"",$B$3+16&gt;=$D14,$B$3+16&lt;=WORKDAY($D14,$E14-1,$B$25:$B$46),NETWORKDAYS($B$3+16,$B$3+16,$B$25:$B$46)=1),IF(NETWORKDAYS($D14,$B$3+16,$B$25:$B$46)&lt;=ROUND($E14*N($H14),0),"■","□"),"")</f>
      </c>
      <c r="AA14" s="6">
        <f>IF(AND($D14&lt;&gt;"",$E14&lt;&gt;"",$B$3+17&gt;=$D14,$B$3+17&lt;=WORKDAY($D14,$E14-1,$B$25:$B$46),NETWORKDAYS($B$3+17,$B$3+17,$B$25:$B$46)=1),IF(NETWORKDAYS($D14,$B$3+17,$B$25:$B$46)&lt;=ROUND($E14*N($H14),0),"■","□"),"")</f>
      </c>
      <c r="AB14" s="6">
        <f>IF(AND($D14&lt;&gt;"",$E14&lt;&gt;"",$B$3+18&gt;=$D14,$B$3+18&lt;=WORKDAY($D14,$E14-1,$B$25:$B$46),NETWORKDAYS($B$3+18,$B$3+18,$B$25:$B$46)=1),IF(NETWORKDAYS($D14,$B$3+18,$B$25:$B$46)&lt;=ROUND($E14*N($H14),0),"■","□"),"")</f>
      </c>
      <c r="AC14" s="6">
        <f>IF(AND($D14&lt;&gt;"",$E14&lt;&gt;"",$B$3+19&gt;=$D14,$B$3+19&lt;=WORKDAY($D14,$E14-1,$B$25:$B$46),NETWORKDAYS($B$3+19,$B$3+19,$B$25:$B$46)=1),IF(NETWORKDAYS($D14,$B$3+19,$B$25:$B$46)&lt;=ROUND($E14*N($H14),0),"■","□"),"")</f>
      </c>
      <c r="AD14" s="6">
        <f>IF(AND($D14&lt;&gt;"",$E14&lt;&gt;"",$B$3+20&gt;=$D14,$B$3+20&lt;=WORKDAY($D14,$E14-1,$B$25:$B$46),NETWORKDAYS($B$3+20,$B$3+20,$B$25:$B$46)=1),IF(NETWORKDAYS($D14,$B$3+20,$B$25:$B$46)&lt;=ROUND($E14*N($H14),0),"■","□"),"")</f>
      </c>
      <c r="AE14" s="6">
        <f>IF(AND($D14&lt;&gt;"",$E14&lt;&gt;"",$B$3+21&gt;=$D14,$B$3+21&lt;=WORKDAY($D14,$E14-1,$B$25:$B$46),NETWORKDAYS($B$3+21,$B$3+21,$B$25:$B$46)=1),IF(NETWORKDAYS($D14,$B$3+21,$B$25:$B$46)&lt;=ROUND($E14*N($H14),0),"■","□"),"")</f>
      </c>
      <c r="AF14" s="6">
        <f>IF(AND($D14&lt;&gt;"",$E14&lt;&gt;"",$B$3+22&gt;=$D14,$B$3+22&lt;=WORKDAY($D14,$E14-1,$B$25:$B$46),NETWORKDAYS($B$3+22,$B$3+22,$B$25:$B$46)=1),IF(NETWORKDAYS($D14,$B$3+22,$B$25:$B$46)&lt;=ROUND($E14*N($H14),0),"■","□"),"")</f>
      </c>
      <c r="AG14" s="6">
        <f>IF(AND($D14&lt;&gt;"",$E14&lt;&gt;"",$B$3+23&gt;=$D14,$B$3+23&lt;=WORKDAY($D14,$E14-1,$B$25:$B$46),NETWORKDAYS($B$3+23,$B$3+23,$B$25:$B$46)=1),IF(NETWORKDAYS($D14,$B$3+23,$B$25:$B$46)&lt;=ROUND($E14*N($H14),0),"■","□"),"")</f>
      </c>
      <c r="AH14" s="6">
        <f>IF(AND($D14&lt;&gt;"",$E14&lt;&gt;"",$B$3+24&gt;=$D14,$B$3+24&lt;=WORKDAY($D14,$E14-1,$B$25:$B$46),NETWORKDAYS($B$3+24,$B$3+24,$B$25:$B$46)=1),IF(NETWORKDAYS($D14,$B$3+24,$B$25:$B$46)&lt;=ROUND($E14*N($H14),0),"■","□"),"")</f>
      </c>
      <c r="AI14" s="6">
        <f>IF(AND($D14&lt;&gt;"",$E14&lt;&gt;"",$B$3+25&gt;=$D14,$B$3+25&lt;=WORKDAY($D14,$E14-1,$B$25:$B$46),NETWORKDAYS($B$3+25,$B$3+25,$B$25:$B$46)=1),IF(NETWORKDAYS($D14,$B$3+25,$B$25:$B$46)&lt;=ROUND($E14*N($H14),0),"■","□"),"")</f>
      </c>
      <c r="AJ14" s="6">
        <f>IF(AND($D14&lt;&gt;"",$E14&lt;&gt;"",$B$3+26&gt;=$D14,$B$3+26&lt;=WORKDAY($D14,$E14-1,$B$25:$B$46),NETWORKDAYS($B$3+26,$B$3+26,$B$25:$B$46)=1),IF(NETWORKDAYS($D14,$B$3+26,$B$25:$B$46)&lt;=ROUND($E14*N($H14),0),"■","□"),"")</f>
      </c>
      <c r="AK14" s="6">
        <f>IF(AND($D14&lt;&gt;"",$E14&lt;&gt;"",$B$3+27&gt;=$D14,$B$3+27&lt;=WORKDAY($D14,$E14-1,$B$25:$B$46),NETWORKDAYS($B$3+27,$B$3+27,$B$25:$B$46)=1),IF(NETWORKDAYS($D14,$B$3+27,$B$25:$B$46)&lt;=ROUND($E14*N($H14),0),"■","□"),"")</f>
      </c>
    </row>
    <row r="15" ht="20" customHeight="1" spans="1:37" x14ac:dyDescent="0.25">
      <c r="A15" s="6">
        <v>8</v>
      </c>
      <c r="B15" s="3" t="s">
        <v>49</v>
      </c>
      <c r="C15" s="3" t="s">
        <v>45</v>
      </c>
      <c r="D15" s="9">
        <v>46357</v>
      </c>
      <c r="E15" s="6">
        <v>3</v>
      </c>
      <c r="F15" s="6" t="str">
        <f>IF(OR(D15="",E15=""),"",TEXT(WORKDAY(D15,E15-1,$B$25:$B$46),"m/d"))</f>
        <v>12/3</v>
      </c>
      <c r="G15" s="3" t="s">
        <v>50</v>
      </c>
      <c r="H15" s="7"/>
      <c r="I15" s="6" t="str">
        <f>IF(D15="","",IF(N(H15)&gt;=1,"完了",IF(N(H15)&gt;0,"作業中","未着手")))</f>
        <v>未着手</v>
      </c>
      <c r="J15" s="6">
        <f>IF(AND($D15&lt;&gt;"",$E15&lt;&gt;"",$B$3+0&gt;=$D15,$B$3+0&lt;=WORKDAY($D15,$E15-1,$B$25:$B$46),NETWORKDAYS($B$3+0,$B$3+0,$B$25:$B$46)=1),IF(NETWORKDAYS($D15,$B$3+0,$B$25:$B$46)&lt;=ROUND($E15*N($H15),0),"■","□"),"")</f>
      </c>
      <c r="K15" s="6">
        <f>IF(AND($D15&lt;&gt;"",$E15&lt;&gt;"",$B$3+1&gt;=$D15,$B$3+1&lt;=WORKDAY($D15,$E15-1,$B$25:$B$46),NETWORKDAYS($B$3+1,$B$3+1,$B$25:$B$46)=1),IF(NETWORKDAYS($D15,$B$3+1,$B$25:$B$46)&lt;=ROUND($E15*N($H15),0),"■","□"),"")</f>
      </c>
      <c r="L15" s="6">
        <f>IF(AND($D15&lt;&gt;"",$E15&lt;&gt;"",$B$3+2&gt;=$D15,$B$3+2&lt;=WORKDAY($D15,$E15-1,$B$25:$B$46),NETWORKDAYS($B$3+2,$B$3+2,$B$25:$B$46)=1),IF(NETWORKDAYS($D15,$B$3+2,$B$25:$B$46)&lt;=ROUND($E15*N($H15),0),"■","□"),"")</f>
      </c>
      <c r="M15" s="6">
        <f>IF(AND($D15&lt;&gt;"",$E15&lt;&gt;"",$B$3+3&gt;=$D15,$B$3+3&lt;=WORKDAY($D15,$E15-1,$B$25:$B$46),NETWORKDAYS($B$3+3,$B$3+3,$B$25:$B$46)=1),IF(NETWORKDAYS($D15,$B$3+3,$B$25:$B$46)&lt;=ROUND($E15*N($H15),0),"■","□"),"")</f>
      </c>
      <c r="N15" s="6">
        <f>IF(AND($D15&lt;&gt;"",$E15&lt;&gt;"",$B$3+4&gt;=$D15,$B$3+4&lt;=WORKDAY($D15,$E15-1,$B$25:$B$46),NETWORKDAYS($B$3+4,$B$3+4,$B$25:$B$46)=1),IF(NETWORKDAYS($D15,$B$3+4,$B$25:$B$46)&lt;=ROUND($E15*N($H15),0),"■","□"),"")</f>
      </c>
      <c r="O15" s="6">
        <f>IF(AND($D15&lt;&gt;"",$E15&lt;&gt;"",$B$3+5&gt;=$D15,$B$3+5&lt;=WORKDAY($D15,$E15-1,$B$25:$B$46),NETWORKDAYS($B$3+5,$B$3+5,$B$25:$B$46)=1),IF(NETWORKDAYS($D15,$B$3+5,$B$25:$B$46)&lt;=ROUND($E15*N($H15),0),"■","□"),"")</f>
      </c>
      <c r="P15" s="6">
        <f>IF(AND($D15&lt;&gt;"",$E15&lt;&gt;"",$B$3+6&gt;=$D15,$B$3+6&lt;=WORKDAY($D15,$E15-1,$B$25:$B$46),NETWORKDAYS($B$3+6,$B$3+6,$B$25:$B$46)=1),IF(NETWORKDAYS($D15,$B$3+6,$B$25:$B$46)&lt;=ROUND($E15*N($H15),0),"■","□"),"")</f>
      </c>
      <c r="Q15" s="6">
        <f>IF(AND($D15&lt;&gt;"",$E15&lt;&gt;"",$B$3+7&gt;=$D15,$B$3+7&lt;=WORKDAY($D15,$E15-1,$B$25:$B$46),NETWORKDAYS($B$3+7,$B$3+7,$B$25:$B$46)=1),IF(NETWORKDAYS($D15,$B$3+7,$B$25:$B$46)&lt;=ROUND($E15*N($H15),0),"■","□"),"")</f>
      </c>
      <c r="R15" s="6">
        <f>IF(AND($D15&lt;&gt;"",$E15&lt;&gt;"",$B$3+8&gt;=$D15,$B$3+8&lt;=WORKDAY($D15,$E15-1,$B$25:$B$46),NETWORKDAYS($B$3+8,$B$3+8,$B$25:$B$46)=1),IF(NETWORKDAYS($D15,$B$3+8,$B$25:$B$46)&lt;=ROUND($E15*N($H15),0),"■","□"),"")</f>
      </c>
      <c r="S15" s="6">
        <f>IF(AND($D15&lt;&gt;"",$E15&lt;&gt;"",$B$3+9&gt;=$D15,$B$3+9&lt;=WORKDAY($D15,$E15-1,$B$25:$B$46),NETWORKDAYS($B$3+9,$B$3+9,$B$25:$B$46)=1),IF(NETWORKDAYS($D15,$B$3+9,$B$25:$B$46)&lt;=ROUND($E15*N($H15),0),"■","□"),"")</f>
      </c>
      <c r="T15" s="6">
        <f>IF(AND($D15&lt;&gt;"",$E15&lt;&gt;"",$B$3+10&gt;=$D15,$B$3+10&lt;=WORKDAY($D15,$E15-1,$B$25:$B$46),NETWORKDAYS($B$3+10,$B$3+10,$B$25:$B$46)=1),IF(NETWORKDAYS($D15,$B$3+10,$B$25:$B$46)&lt;=ROUND($E15*N($H15),0),"■","□"),"")</f>
      </c>
      <c r="U15" s="6">
        <f>IF(AND($D15&lt;&gt;"",$E15&lt;&gt;"",$B$3+11&gt;=$D15,$B$3+11&lt;=WORKDAY($D15,$E15-1,$B$25:$B$46),NETWORKDAYS($B$3+11,$B$3+11,$B$25:$B$46)=1),IF(NETWORKDAYS($D15,$B$3+11,$B$25:$B$46)&lt;=ROUND($E15*N($H15),0),"■","□"),"")</f>
      </c>
      <c r="V15" s="6">
        <f>IF(AND($D15&lt;&gt;"",$E15&lt;&gt;"",$B$3+12&gt;=$D15,$B$3+12&lt;=WORKDAY($D15,$E15-1,$B$25:$B$46),NETWORKDAYS($B$3+12,$B$3+12,$B$25:$B$46)=1),IF(NETWORKDAYS($D15,$B$3+12,$B$25:$B$46)&lt;=ROUND($E15*N($H15),0),"■","□"),"")</f>
      </c>
      <c r="W15" s="6">
        <f>IF(AND($D15&lt;&gt;"",$E15&lt;&gt;"",$B$3+13&gt;=$D15,$B$3+13&lt;=WORKDAY($D15,$E15-1,$B$25:$B$46),NETWORKDAYS($B$3+13,$B$3+13,$B$25:$B$46)=1),IF(NETWORKDAYS($D15,$B$3+13,$B$25:$B$46)&lt;=ROUND($E15*N($H15),0),"■","□"),"")</f>
      </c>
      <c r="X15" s="6">
        <f>IF(AND($D15&lt;&gt;"",$E15&lt;&gt;"",$B$3+14&gt;=$D15,$B$3+14&lt;=WORKDAY($D15,$E15-1,$B$25:$B$46),NETWORKDAYS($B$3+14,$B$3+14,$B$25:$B$46)=1),IF(NETWORKDAYS($D15,$B$3+14,$B$25:$B$46)&lt;=ROUND($E15*N($H15),0),"■","□"),"")</f>
      </c>
      <c r="Y15" s="6" t="str">
        <f>IF(AND($D15&lt;&gt;"",$E15&lt;&gt;"",$B$3+15&gt;=$D15,$B$3+15&lt;=WORKDAY($D15,$E15-1,$B$25:$B$46),NETWORKDAYS($B$3+15,$B$3+15,$B$25:$B$46)=1),IF(NETWORKDAYS($D15,$B$3+15,$B$25:$B$46)&lt;=ROUND($E15*N($H15),0),"■","□"),"")</f>
        <v>□</v>
      </c>
      <c r="Z15" s="6" t="str">
        <f>IF(AND($D15&lt;&gt;"",$E15&lt;&gt;"",$B$3+16&gt;=$D15,$B$3+16&lt;=WORKDAY($D15,$E15-1,$B$25:$B$46),NETWORKDAYS($B$3+16,$B$3+16,$B$25:$B$46)=1),IF(NETWORKDAYS($D15,$B$3+16,$B$25:$B$46)&lt;=ROUND($E15*N($H15),0),"■","□"),"")</f>
        <v>□</v>
      </c>
      <c r="AA15" s="6" t="str">
        <f>IF(AND($D15&lt;&gt;"",$E15&lt;&gt;"",$B$3+17&gt;=$D15,$B$3+17&lt;=WORKDAY($D15,$E15-1,$B$25:$B$46),NETWORKDAYS($B$3+17,$B$3+17,$B$25:$B$46)=1),IF(NETWORKDAYS($D15,$B$3+17,$B$25:$B$46)&lt;=ROUND($E15*N($H15),0),"■","□"),"")</f>
        <v>□</v>
      </c>
      <c r="AB15" s="6">
        <f>IF(AND($D15&lt;&gt;"",$E15&lt;&gt;"",$B$3+18&gt;=$D15,$B$3+18&lt;=WORKDAY($D15,$E15-1,$B$25:$B$46),NETWORKDAYS($B$3+18,$B$3+18,$B$25:$B$46)=1),IF(NETWORKDAYS($D15,$B$3+18,$B$25:$B$46)&lt;=ROUND($E15*N($H15),0),"■","□"),"")</f>
      </c>
      <c r="AC15" s="6">
        <f>IF(AND($D15&lt;&gt;"",$E15&lt;&gt;"",$B$3+19&gt;=$D15,$B$3+19&lt;=WORKDAY($D15,$E15-1,$B$25:$B$46),NETWORKDAYS($B$3+19,$B$3+19,$B$25:$B$46)=1),IF(NETWORKDAYS($D15,$B$3+19,$B$25:$B$46)&lt;=ROUND($E15*N($H15),0),"■","□"),"")</f>
      </c>
      <c r="AD15" s="6">
        <f>IF(AND($D15&lt;&gt;"",$E15&lt;&gt;"",$B$3+20&gt;=$D15,$B$3+20&lt;=WORKDAY($D15,$E15-1,$B$25:$B$46),NETWORKDAYS($B$3+20,$B$3+20,$B$25:$B$46)=1),IF(NETWORKDAYS($D15,$B$3+20,$B$25:$B$46)&lt;=ROUND($E15*N($H15),0),"■","□"),"")</f>
      </c>
      <c r="AE15" s="6">
        <f>IF(AND($D15&lt;&gt;"",$E15&lt;&gt;"",$B$3+21&gt;=$D15,$B$3+21&lt;=WORKDAY($D15,$E15-1,$B$25:$B$46),NETWORKDAYS($B$3+21,$B$3+21,$B$25:$B$46)=1),IF(NETWORKDAYS($D15,$B$3+21,$B$25:$B$46)&lt;=ROUND($E15*N($H15),0),"■","□"),"")</f>
      </c>
      <c r="AF15" s="6">
        <f>IF(AND($D15&lt;&gt;"",$E15&lt;&gt;"",$B$3+22&gt;=$D15,$B$3+22&lt;=WORKDAY($D15,$E15-1,$B$25:$B$46),NETWORKDAYS($B$3+22,$B$3+22,$B$25:$B$46)=1),IF(NETWORKDAYS($D15,$B$3+22,$B$25:$B$46)&lt;=ROUND($E15*N($H15),0),"■","□"),"")</f>
      </c>
      <c r="AG15" s="6">
        <f>IF(AND($D15&lt;&gt;"",$E15&lt;&gt;"",$B$3+23&gt;=$D15,$B$3+23&lt;=WORKDAY($D15,$E15-1,$B$25:$B$46),NETWORKDAYS($B$3+23,$B$3+23,$B$25:$B$46)=1),IF(NETWORKDAYS($D15,$B$3+23,$B$25:$B$46)&lt;=ROUND($E15*N($H15),0),"■","□"),"")</f>
      </c>
      <c r="AH15" s="6">
        <f>IF(AND($D15&lt;&gt;"",$E15&lt;&gt;"",$B$3+24&gt;=$D15,$B$3+24&lt;=WORKDAY($D15,$E15-1,$B$25:$B$46),NETWORKDAYS($B$3+24,$B$3+24,$B$25:$B$46)=1),IF(NETWORKDAYS($D15,$B$3+24,$B$25:$B$46)&lt;=ROUND($E15*N($H15),0),"■","□"),"")</f>
      </c>
      <c r="AI15" s="6">
        <f>IF(AND($D15&lt;&gt;"",$E15&lt;&gt;"",$B$3+25&gt;=$D15,$B$3+25&lt;=WORKDAY($D15,$E15-1,$B$25:$B$46),NETWORKDAYS($B$3+25,$B$3+25,$B$25:$B$46)=1),IF(NETWORKDAYS($D15,$B$3+25,$B$25:$B$46)&lt;=ROUND($E15*N($H15),0),"■","□"),"")</f>
      </c>
      <c r="AJ15" s="6">
        <f>IF(AND($D15&lt;&gt;"",$E15&lt;&gt;"",$B$3+26&gt;=$D15,$B$3+26&lt;=WORKDAY($D15,$E15-1,$B$25:$B$46),NETWORKDAYS($B$3+26,$B$3+26,$B$25:$B$46)=1),IF(NETWORKDAYS($D15,$B$3+26,$B$25:$B$46)&lt;=ROUND($E15*N($H15),0),"■","□"),"")</f>
      </c>
      <c r="AK15" s="6">
        <f>IF(AND($D15&lt;&gt;"",$E15&lt;&gt;"",$B$3+27&gt;=$D15,$B$3+27&lt;=WORKDAY($D15,$E15-1,$B$25:$B$46),NETWORKDAYS($B$3+27,$B$3+27,$B$25:$B$46)=1),IF(NETWORKDAYS($D15,$B$3+27,$B$25:$B$46)&lt;=ROUND($E15*N($H15),0),"■","□"),"")</f>
      </c>
    </row>
    <row r="16" ht="20" customHeight="1" spans="1:37" x14ac:dyDescent="0.25">
      <c r="A16" s="6">
        <v>9</v>
      </c>
      <c r="B16" s="3" t="s">
        <v>51</v>
      </c>
      <c r="C16" s="3" t="s">
        <v>40</v>
      </c>
      <c r="D16" s="9">
        <v>46360</v>
      </c>
      <c r="E16" s="6">
        <v>1</v>
      </c>
      <c r="F16" s="6" t="str">
        <f>IF(OR(D16="",E16=""),"",TEXT(WORKDAY(D16,E16-1,$B$25:$B$46),"m/d"))</f>
        <v>12/4</v>
      </c>
      <c r="G16" s="3" t="s">
        <v>52</v>
      </c>
      <c r="H16" s="7"/>
      <c r="I16" s="6" t="str">
        <f>IF(D16="","",IF(N(H16)&gt;=1,"完了",IF(N(H16)&gt;0,"作業中","未着手")))</f>
        <v>未着手</v>
      </c>
      <c r="J16" s="6">
        <f>IF(AND($D16&lt;&gt;"",$E16&lt;&gt;"",$B$3+0&gt;=$D16,$B$3+0&lt;=WORKDAY($D16,$E16-1,$B$25:$B$46),NETWORKDAYS($B$3+0,$B$3+0,$B$25:$B$46)=1),IF(NETWORKDAYS($D16,$B$3+0,$B$25:$B$46)&lt;=ROUND($E16*N($H16),0),"■","□"),"")</f>
      </c>
      <c r="K16" s="6">
        <f>IF(AND($D16&lt;&gt;"",$E16&lt;&gt;"",$B$3+1&gt;=$D16,$B$3+1&lt;=WORKDAY($D16,$E16-1,$B$25:$B$46),NETWORKDAYS($B$3+1,$B$3+1,$B$25:$B$46)=1),IF(NETWORKDAYS($D16,$B$3+1,$B$25:$B$46)&lt;=ROUND($E16*N($H16),0),"■","□"),"")</f>
      </c>
      <c r="L16" s="6">
        <f>IF(AND($D16&lt;&gt;"",$E16&lt;&gt;"",$B$3+2&gt;=$D16,$B$3+2&lt;=WORKDAY($D16,$E16-1,$B$25:$B$46),NETWORKDAYS($B$3+2,$B$3+2,$B$25:$B$46)=1),IF(NETWORKDAYS($D16,$B$3+2,$B$25:$B$46)&lt;=ROUND($E16*N($H16),0),"■","□"),"")</f>
      </c>
      <c r="M16" s="6">
        <f>IF(AND($D16&lt;&gt;"",$E16&lt;&gt;"",$B$3+3&gt;=$D16,$B$3+3&lt;=WORKDAY($D16,$E16-1,$B$25:$B$46),NETWORKDAYS($B$3+3,$B$3+3,$B$25:$B$46)=1),IF(NETWORKDAYS($D16,$B$3+3,$B$25:$B$46)&lt;=ROUND($E16*N($H16),0),"■","□"),"")</f>
      </c>
      <c r="N16" s="6">
        <f>IF(AND($D16&lt;&gt;"",$E16&lt;&gt;"",$B$3+4&gt;=$D16,$B$3+4&lt;=WORKDAY($D16,$E16-1,$B$25:$B$46),NETWORKDAYS($B$3+4,$B$3+4,$B$25:$B$46)=1),IF(NETWORKDAYS($D16,$B$3+4,$B$25:$B$46)&lt;=ROUND($E16*N($H16),0),"■","□"),"")</f>
      </c>
      <c r="O16" s="6">
        <f>IF(AND($D16&lt;&gt;"",$E16&lt;&gt;"",$B$3+5&gt;=$D16,$B$3+5&lt;=WORKDAY($D16,$E16-1,$B$25:$B$46),NETWORKDAYS($B$3+5,$B$3+5,$B$25:$B$46)=1),IF(NETWORKDAYS($D16,$B$3+5,$B$25:$B$46)&lt;=ROUND($E16*N($H16),0),"■","□"),"")</f>
      </c>
      <c r="P16" s="6">
        <f>IF(AND($D16&lt;&gt;"",$E16&lt;&gt;"",$B$3+6&gt;=$D16,$B$3+6&lt;=WORKDAY($D16,$E16-1,$B$25:$B$46),NETWORKDAYS($B$3+6,$B$3+6,$B$25:$B$46)=1),IF(NETWORKDAYS($D16,$B$3+6,$B$25:$B$46)&lt;=ROUND($E16*N($H16),0),"■","□"),"")</f>
      </c>
      <c r="Q16" s="6">
        <f>IF(AND($D16&lt;&gt;"",$E16&lt;&gt;"",$B$3+7&gt;=$D16,$B$3+7&lt;=WORKDAY($D16,$E16-1,$B$25:$B$46),NETWORKDAYS($B$3+7,$B$3+7,$B$25:$B$46)=1),IF(NETWORKDAYS($D16,$B$3+7,$B$25:$B$46)&lt;=ROUND($E16*N($H16),0),"■","□"),"")</f>
      </c>
      <c r="R16" s="6">
        <f>IF(AND($D16&lt;&gt;"",$E16&lt;&gt;"",$B$3+8&gt;=$D16,$B$3+8&lt;=WORKDAY($D16,$E16-1,$B$25:$B$46),NETWORKDAYS($B$3+8,$B$3+8,$B$25:$B$46)=1),IF(NETWORKDAYS($D16,$B$3+8,$B$25:$B$46)&lt;=ROUND($E16*N($H16),0),"■","□"),"")</f>
      </c>
      <c r="S16" s="6">
        <f>IF(AND($D16&lt;&gt;"",$E16&lt;&gt;"",$B$3+9&gt;=$D16,$B$3+9&lt;=WORKDAY($D16,$E16-1,$B$25:$B$46),NETWORKDAYS($B$3+9,$B$3+9,$B$25:$B$46)=1),IF(NETWORKDAYS($D16,$B$3+9,$B$25:$B$46)&lt;=ROUND($E16*N($H16),0),"■","□"),"")</f>
      </c>
      <c r="T16" s="6">
        <f>IF(AND($D16&lt;&gt;"",$E16&lt;&gt;"",$B$3+10&gt;=$D16,$B$3+10&lt;=WORKDAY($D16,$E16-1,$B$25:$B$46),NETWORKDAYS($B$3+10,$B$3+10,$B$25:$B$46)=1),IF(NETWORKDAYS($D16,$B$3+10,$B$25:$B$46)&lt;=ROUND($E16*N($H16),0),"■","□"),"")</f>
      </c>
      <c r="U16" s="6">
        <f>IF(AND($D16&lt;&gt;"",$E16&lt;&gt;"",$B$3+11&gt;=$D16,$B$3+11&lt;=WORKDAY($D16,$E16-1,$B$25:$B$46),NETWORKDAYS($B$3+11,$B$3+11,$B$25:$B$46)=1),IF(NETWORKDAYS($D16,$B$3+11,$B$25:$B$46)&lt;=ROUND($E16*N($H16),0),"■","□"),"")</f>
      </c>
      <c r="V16" s="6">
        <f>IF(AND($D16&lt;&gt;"",$E16&lt;&gt;"",$B$3+12&gt;=$D16,$B$3+12&lt;=WORKDAY($D16,$E16-1,$B$25:$B$46),NETWORKDAYS($B$3+12,$B$3+12,$B$25:$B$46)=1),IF(NETWORKDAYS($D16,$B$3+12,$B$25:$B$46)&lt;=ROUND($E16*N($H16),0),"■","□"),"")</f>
      </c>
      <c r="W16" s="6">
        <f>IF(AND($D16&lt;&gt;"",$E16&lt;&gt;"",$B$3+13&gt;=$D16,$B$3+13&lt;=WORKDAY($D16,$E16-1,$B$25:$B$46),NETWORKDAYS($B$3+13,$B$3+13,$B$25:$B$46)=1),IF(NETWORKDAYS($D16,$B$3+13,$B$25:$B$46)&lt;=ROUND($E16*N($H16),0),"■","□"),"")</f>
      </c>
      <c r="X16" s="6">
        <f>IF(AND($D16&lt;&gt;"",$E16&lt;&gt;"",$B$3+14&gt;=$D16,$B$3+14&lt;=WORKDAY($D16,$E16-1,$B$25:$B$46),NETWORKDAYS($B$3+14,$B$3+14,$B$25:$B$46)=1),IF(NETWORKDAYS($D16,$B$3+14,$B$25:$B$46)&lt;=ROUND($E16*N($H16),0),"■","□"),"")</f>
      </c>
      <c r="Y16" s="6">
        <f>IF(AND($D16&lt;&gt;"",$E16&lt;&gt;"",$B$3+15&gt;=$D16,$B$3+15&lt;=WORKDAY($D16,$E16-1,$B$25:$B$46),NETWORKDAYS($B$3+15,$B$3+15,$B$25:$B$46)=1),IF(NETWORKDAYS($D16,$B$3+15,$B$25:$B$46)&lt;=ROUND($E16*N($H16),0),"■","□"),"")</f>
      </c>
      <c r="Z16" s="6">
        <f>IF(AND($D16&lt;&gt;"",$E16&lt;&gt;"",$B$3+16&gt;=$D16,$B$3+16&lt;=WORKDAY($D16,$E16-1,$B$25:$B$46),NETWORKDAYS($B$3+16,$B$3+16,$B$25:$B$46)=1),IF(NETWORKDAYS($D16,$B$3+16,$B$25:$B$46)&lt;=ROUND($E16*N($H16),0),"■","□"),"")</f>
      </c>
      <c r="AA16" s="6">
        <f>IF(AND($D16&lt;&gt;"",$E16&lt;&gt;"",$B$3+17&gt;=$D16,$B$3+17&lt;=WORKDAY($D16,$E16-1,$B$25:$B$46),NETWORKDAYS($B$3+17,$B$3+17,$B$25:$B$46)=1),IF(NETWORKDAYS($D16,$B$3+17,$B$25:$B$46)&lt;=ROUND($E16*N($H16),0),"■","□"),"")</f>
      </c>
      <c r="AB16" s="6" t="str">
        <f>IF(AND($D16&lt;&gt;"",$E16&lt;&gt;"",$B$3+18&gt;=$D16,$B$3+18&lt;=WORKDAY($D16,$E16-1,$B$25:$B$46),NETWORKDAYS($B$3+18,$B$3+18,$B$25:$B$46)=1),IF(NETWORKDAYS($D16,$B$3+18,$B$25:$B$46)&lt;=ROUND($E16*N($H16),0),"■","□"),"")</f>
        <v>□</v>
      </c>
      <c r="AC16" s="6">
        <f>IF(AND($D16&lt;&gt;"",$E16&lt;&gt;"",$B$3+19&gt;=$D16,$B$3+19&lt;=WORKDAY($D16,$E16-1,$B$25:$B$46),NETWORKDAYS($B$3+19,$B$3+19,$B$25:$B$46)=1),IF(NETWORKDAYS($D16,$B$3+19,$B$25:$B$46)&lt;=ROUND($E16*N($H16),0),"■","□"),"")</f>
      </c>
      <c r="AD16" s="6">
        <f>IF(AND($D16&lt;&gt;"",$E16&lt;&gt;"",$B$3+20&gt;=$D16,$B$3+20&lt;=WORKDAY($D16,$E16-1,$B$25:$B$46),NETWORKDAYS($B$3+20,$B$3+20,$B$25:$B$46)=1),IF(NETWORKDAYS($D16,$B$3+20,$B$25:$B$46)&lt;=ROUND($E16*N($H16),0),"■","□"),"")</f>
      </c>
      <c r="AE16" s="6">
        <f>IF(AND($D16&lt;&gt;"",$E16&lt;&gt;"",$B$3+21&gt;=$D16,$B$3+21&lt;=WORKDAY($D16,$E16-1,$B$25:$B$46),NETWORKDAYS($B$3+21,$B$3+21,$B$25:$B$46)=1),IF(NETWORKDAYS($D16,$B$3+21,$B$25:$B$46)&lt;=ROUND($E16*N($H16),0),"■","□"),"")</f>
      </c>
      <c r="AF16" s="6">
        <f>IF(AND($D16&lt;&gt;"",$E16&lt;&gt;"",$B$3+22&gt;=$D16,$B$3+22&lt;=WORKDAY($D16,$E16-1,$B$25:$B$46),NETWORKDAYS($B$3+22,$B$3+22,$B$25:$B$46)=1),IF(NETWORKDAYS($D16,$B$3+22,$B$25:$B$46)&lt;=ROUND($E16*N($H16),0),"■","□"),"")</f>
      </c>
      <c r="AG16" s="6">
        <f>IF(AND($D16&lt;&gt;"",$E16&lt;&gt;"",$B$3+23&gt;=$D16,$B$3+23&lt;=WORKDAY($D16,$E16-1,$B$25:$B$46),NETWORKDAYS($B$3+23,$B$3+23,$B$25:$B$46)=1),IF(NETWORKDAYS($D16,$B$3+23,$B$25:$B$46)&lt;=ROUND($E16*N($H16),0),"■","□"),"")</f>
      </c>
      <c r="AH16" s="6">
        <f>IF(AND($D16&lt;&gt;"",$E16&lt;&gt;"",$B$3+24&gt;=$D16,$B$3+24&lt;=WORKDAY($D16,$E16-1,$B$25:$B$46),NETWORKDAYS($B$3+24,$B$3+24,$B$25:$B$46)=1),IF(NETWORKDAYS($D16,$B$3+24,$B$25:$B$46)&lt;=ROUND($E16*N($H16),0),"■","□"),"")</f>
      </c>
      <c r="AI16" s="6">
        <f>IF(AND($D16&lt;&gt;"",$E16&lt;&gt;"",$B$3+25&gt;=$D16,$B$3+25&lt;=WORKDAY($D16,$E16-1,$B$25:$B$46),NETWORKDAYS($B$3+25,$B$3+25,$B$25:$B$46)=1),IF(NETWORKDAYS($D16,$B$3+25,$B$25:$B$46)&lt;=ROUND($E16*N($H16),0),"■","□"),"")</f>
      </c>
      <c r="AJ16" s="6">
        <f>IF(AND($D16&lt;&gt;"",$E16&lt;&gt;"",$B$3+26&gt;=$D16,$B$3+26&lt;=WORKDAY($D16,$E16-1,$B$25:$B$46),NETWORKDAYS($B$3+26,$B$3+26,$B$25:$B$46)=1),IF(NETWORKDAYS($D16,$B$3+26,$B$25:$B$46)&lt;=ROUND($E16*N($H16),0),"■","□"),"")</f>
      </c>
      <c r="AK16" s="6">
        <f>IF(AND($D16&lt;&gt;"",$E16&lt;&gt;"",$B$3+27&gt;=$D16,$B$3+27&lt;=WORKDAY($D16,$E16-1,$B$25:$B$46),NETWORKDAYS($B$3+27,$B$3+27,$B$25:$B$46)=1),IF(NETWORKDAYS($D16,$B$3+27,$B$25:$B$46)&lt;=ROUND($E16*N($H16),0),"■","□"),"")</f>
      </c>
    </row>
    <row r="17" ht="20" customHeight="1" spans="1:37" x14ac:dyDescent="0.25">
      <c r="A17" s="6">
        <v>10</v>
      </c>
      <c r="B17" s="3" t="s">
        <v>53</v>
      </c>
      <c r="C17" s="3" t="s">
        <v>32</v>
      </c>
      <c r="D17" s="9">
        <v>46363</v>
      </c>
      <c r="E17" s="6">
        <v>1</v>
      </c>
      <c r="F17" s="6" t="str">
        <f>IF(OR(D17="",E17=""),"",TEXT(WORKDAY(D17,E17-1,$B$25:$B$46),"m/d"))</f>
        <v>12/7</v>
      </c>
      <c r="G17" s="3" t="s">
        <v>54</v>
      </c>
      <c r="H17" s="7"/>
      <c r="I17" s="6" t="str">
        <f>IF(D17="","",IF(N(H17)&gt;=1,"完了",IF(N(H17)&gt;0,"作業中","未着手")))</f>
        <v>未着手</v>
      </c>
      <c r="J17" s="6">
        <f>IF(AND($D17&lt;&gt;"",$E17&lt;&gt;"",$B$3+0&gt;=$D17,$B$3+0&lt;=WORKDAY($D17,$E17-1,$B$25:$B$46),NETWORKDAYS($B$3+0,$B$3+0,$B$25:$B$46)=1),IF(NETWORKDAYS($D17,$B$3+0,$B$25:$B$46)&lt;=ROUND($E17*N($H17),0),"■","□"),"")</f>
      </c>
      <c r="K17" s="6">
        <f>IF(AND($D17&lt;&gt;"",$E17&lt;&gt;"",$B$3+1&gt;=$D17,$B$3+1&lt;=WORKDAY($D17,$E17-1,$B$25:$B$46),NETWORKDAYS($B$3+1,$B$3+1,$B$25:$B$46)=1),IF(NETWORKDAYS($D17,$B$3+1,$B$25:$B$46)&lt;=ROUND($E17*N($H17),0),"■","□"),"")</f>
      </c>
      <c r="L17" s="6">
        <f>IF(AND($D17&lt;&gt;"",$E17&lt;&gt;"",$B$3+2&gt;=$D17,$B$3+2&lt;=WORKDAY($D17,$E17-1,$B$25:$B$46),NETWORKDAYS($B$3+2,$B$3+2,$B$25:$B$46)=1),IF(NETWORKDAYS($D17,$B$3+2,$B$25:$B$46)&lt;=ROUND($E17*N($H17),0),"■","□"),"")</f>
      </c>
      <c r="M17" s="6">
        <f>IF(AND($D17&lt;&gt;"",$E17&lt;&gt;"",$B$3+3&gt;=$D17,$B$3+3&lt;=WORKDAY($D17,$E17-1,$B$25:$B$46),NETWORKDAYS($B$3+3,$B$3+3,$B$25:$B$46)=1),IF(NETWORKDAYS($D17,$B$3+3,$B$25:$B$46)&lt;=ROUND($E17*N($H17),0),"■","□"),"")</f>
      </c>
      <c r="N17" s="6">
        <f>IF(AND($D17&lt;&gt;"",$E17&lt;&gt;"",$B$3+4&gt;=$D17,$B$3+4&lt;=WORKDAY($D17,$E17-1,$B$25:$B$46),NETWORKDAYS($B$3+4,$B$3+4,$B$25:$B$46)=1),IF(NETWORKDAYS($D17,$B$3+4,$B$25:$B$46)&lt;=ROUND($E17*N($H17),0),"■","□"),"")</f>
      </c>
      <c r="O17" s="6">
        <f>IF(AND($D17&lt;&gt;"",$E17&lt;&gt;"",$B$3+5&gt;=$D17,$B$3+5&lt;=WORKDAY($D17,$E17-1,$B$25:$B$46),NETWORKDAYS($B$3+5,$B$3+5,$B$25:$B$46)=1),IF(NETWORKDAYS($D17,$B$3+5,$B$25:$B$46)&lt;=ROUND($E17*N($H17),0),"■","□"),"")</f>
      </c>
      <c r="P17" s="6">
        <f>IF(AND($D17&lt;&gt;"",$E17&lt;&gt;"",$B$3+6&gt;=$D17,$B$3+6&lt;=WORKDAY($D17,$E17-1,$B$25:$B$46),NETWORKDAYS($B$3+6,$B$3+6,$B$25:$B$46)=1),IF(NETWORKDAYS($D17,$B$3+6,$B$25:$B$46)&lt;=ROUND($E17*N($H17),0),"■","□"),"")</f>
      </c>
      <c r="Q17" s="6">
        <f>IF(AND($D17&lt;&gt;"",$E17&lt;&gt;"",$B$3+7&gt;=$D17,$B$3+7&lt;=WORKDAY($D17,$E17-1,$B$25:$B$46),NETWORKDAYS($B$3+7,$B$3+7,$B$25:$B$46)=1),IF(NETWORKDAYS($D17,$B$3+7,$B$25:$B$46)&lt;=ROUND($E17*N($H17),0),"■","□"),"")</f>
      </c>
      <c r="R17" s="6">
        <f>IF(AND($D17&lt;&gt;"",$E17&lt;&gt;"",$B$3+8&gt;=$D17,$B$3+8&lt;=WORKDAY($D17,$E17-1,$B$25:$B$46),NETWORKDAYS($B$3+8,$B$3+8,$B$25:$B$46)=1),IF(NETWORKDAYS($D17,$B$3+8,$B$25:$B$46)&lt;=ROUND($E17*N($H17),0),"■","□"),"")</f>
      </c>
      <c r="S17" s="6">
        <f>IF(AND($D17&lt;&gt;"",$E17&lt;&gt;"",$B$3+9&gt;=$D17,$B$3+9&lt;=WORKDAY($D17,$E17-1,$B$25:$B$46),NETWORKDAYS($B$3+9,$B$3+9,$B$25:$B$46)=1),IF(NETWORKDAYS($D17,$B$3+9,$B$25:$B$46)&lt;=ROUND($E17*N($H17),0),"■","□"),"")</f>
      </c>
      <c r="T17" s="6">
        <f>IF(AND($D17&lt;&gt;"",$E17&lt;&gt;"",$B$3+10&gt;=$D17,$B$3+10&lt;=WORKDAY($D17,$E17-1,$B$25:$B$46),NETWORKDAYS($B$3+10,$B$3+10,$B$25:$B$46)=1),IF(NETWORKDAYS($D17,$B$3+10,$B$25:$B$46)&lt;=ROUND($E17*N($H17),0),"■","□"),"")</f>
      </c>
      <c r="U17" s="6">
        <f>IF(AND($D17&lt;&gt;"",$E17&lt;&gt;"",$B$3+11&gt;=$D17,$B$3+11&lt;=WORKDAY($D17,$E17-1,$B$25:$B$46),NETWORKDAYS($B$3+11,$B$3+11,$B$25:$B$46)=1),IF(NETWORKDAYS($D17,$B$3+11,$B$25:$B$46)&lt;=ROUND($E17*N($H17),0),"■","□"),"")</f>
      </c>
      <c r="V17" s="6">
        <f>IF(AND($D17&lt;&gt;"",$E17&lt;&gt;"",$B$3+12&gt;=$D17,$B$3+12&lt;=WORKDAY($D17,$E17-1,$B$25:$B$46),NETWORKDAYS($B$3+12,$B$3+12,$B$25:$B$46)=1),IF(NETWORKDAYS($D17,$B$3+12,$B$25:$B$46)&lt;=ROUND($E17*N($H17),0),"■","□"),"")</f>
      </c>
      <c r="W17" s="6">
        <f>IF(AND($D17&lt;&gt;"",$E17&lt;&gt;"",$B$3+13&gt;=$D17,$B$3+13&lt;=WORKDAY($D17,$E17-1,$B$25:$B$46),NETWORKDAYS($B$3+13,$B$3+13,$B$25:$B$46)=1),IF(NETWORKDAYS($D17,$B$3+13,$B$25:$B$46)&lt;=ROUND($E17*N($H17),0),"■","□"),"")</f>
      </c>
      <c r="X17" s="6">
        <f>IF(AND($D17&lt;&gt;"",$E17&lt;&gt;"",$B$3+14&gt;=$D17,$B$3+14&lt;=WORKDAY($D17,$E17-1,$B$25:$B$46),NETWORKDAYS($B$3+14,$B$3+14,$B$25:$B$46)=1),IF(NETWORKDAYS($D17,$B$3+14,$B$25:$B$46)&lt;=ROUND($E17*N($H17),0),"■","□"),"")</f>
      </c>
      <c r="Y17" s="6">
        <f>IF(AND($D17&lt;&gt;"",$E17&lt;&gt;"",$B$3+15&gt;=$D17,$B$3+15&lt;=WORKDAY($D17,$E17-1,$B$25:$B$46),NETWORKDAYS($B$3+15,$B$3+15,$B$25:$B$46)=1),IF(NETWORKDAYS($D17,$B$3+15,$B$25:$B$46)&lt;=ROUND($E17*N($H17),0),"■","□"),"")</f>
      </c>
      <c r="Z17" s="6">
        <f>IF(AND($D17&lt;&gt;"",$E17&lt;&gt;"",$B$3+16&gt;=$D17,$B$3+16&lt;=WORKDAY($D17,$E17-1,$B$25:$B$46),NETWORKDAYS($B$3+16,$B$3+16,$B$25:$B$46)=1),IF(NETWORKDAYS($D17,$B$3+16,$B$25:$B$46)&lt;=ROUND($E17*N($H17),0),"■","□"),"")</f>
      </c>
      <c r="AA17" s="6">
        <f>IF(AND($D17&lt;&gt;"",$E17&lt;&gt;"",$B$3+17&gt;=$D17,$B$3+17&lt;=WORKDAY($D17,$E17-1,$B$25:$B$46),NETWORKDAYS($B$3+17,$B$3+17,$B$25:$B$46)=1),IF(NETWORKDAYS($D17,$B$3+17,$B$25:$B$46)&lt;=ROUND($E17*N($H17),0),"■","□"),"")</f>
      </c>
      <c r="AB17" s="6">
        <f>IF(AND($D17&lt;&gt;"",$E17&lt;&gt;"",$B$3+18&gt;=$D17,$B$3+18&lt;=WORKDAY($D17,$E17-1,$B$25:$B$46),NETWORKDAYS($B$3+18,$B$3+18,$B$25:$B$46)=1),IF(NETWORKDAYS($D17,$B$3+18,$B$25:$B$46)&lt;=ROUND($E17*N($H17),0),"■","□"),"")</f>
      </c>
      <c r="AC17" s="6">
        <f>IF(AND($D17&lt;&gt;"",$E17&lt;&gt;"",$B$3+19&gt;=$D17,$B$3+19&lt;=WORKDAY($D17,$E17-1,$B$25:$B$46),NETWORKDAYS($B$3+19,$B$3+19,$B$25:$B$46)=1),IF(NETWORKDAYS($D17,$B$3+19,$B$25:$B$46)&lt;=ROUND($E17*N($H17),0),"■","□"),"")</f>
      </c>
      <c r="AD17" s="6">
        <f>IF(AND($D17&lt;&gt;"",$E17&lt;&gt;"",$B$3+20&gt;=$D17,$B$3+20&lt;=WORKDAY($D17,$E17-1,$B$25:$B$46),NETWORKDAYS($B$3+20,$B$3+20,$B$25:$B$46)=1),IF(NETWORKDAYS($D17,$B$3+20,$B$25:$B$46)&lt;=ROUND($E17*N($H17),0),"■","□"),"")</f>
      </c>
      <c r="AE17" s="6" t="str">
        <f>IF(AND($D17&lt;&gt;"",$E17&lt;&gt;"",$B$3+21&gt;=$D17,$B$3+21&lt;=WORKDAY($D17,$E17-1,$B$25:$B$46),NETWORKDAYS($B$3+21,$B$3+21,$B$25:$B$46)=1),IF(NETWORKDAYS($D17,$B$3+21,$B$25:$B$46)&lt;=ROUND($E17*N($H17),0),"■","□"),"")</f>
        <v>□</v>
      </c>
      <c r="AF17" s="6">
        <f>IF(AND($D17&lt;&gt;"",$E17&lt;&gt;"",$B$3+22&gt;=$D17,$B$3+22&lt;=WORKDAY($D17,$E17-1,$B$25:$B$46),NETWORKDAYS($B$3+22,$B$3+22,$B$25:$B$46)=1),IF(NETWORKDAYS($D17,$B$3+22,$B$25:$B$46)&lt;=ROUND($E17*N($H17),0),"■","□"),"")</f>
      </c>
      <c r="AG17" s="6">
        <f>IF(AND($D17&lt;&gt;"",$E17&lt;&gt;"",$B$3+23&gt;=$D17,$B$3+23&lt;=WORKDAY($D17,$E17-1,$B$25:$B$46),NETWORKDAYS($B$3+23,$B$3+23,$B$25:$B$46)=1),IF(NETWORKDAYS($D17,$B$3+23,$B$25:$B$46)&lt;=ROUND($E17*N($H17),0),"■","□"),"")</f>
      </c>
      <c r="AH17" s="6">
        <f>IF(AND($D17&lt;&gt;"",$E17&lt;&gt;"",$B$3+24&gt;=$D17,$B$3+24&lt;=WORKDAY($D17,$E17-1,$B$25:$B$46),NETWORKDAYS($B$3+24,$B$3+24,$B$25:$B$46)=1),IF(NETWORKDAYS($D17,$B$3+24,$B$25:$B$46)&lt;=ROUND($E17*N($H17),0),"■","□"),"")</f>
      </c>
      <c r="AI17" s="6">
        <f>IF(AND($D17&lt;&gt;"",$E17&lt;&gt;"",$B$3+25&gt;=$D17,$B$3+25&lt;=WORKDAY($D17,$E17-1,$B$25:$B$46),NETWORKDAYS($B$3+25,$B$3+25,$B$25:$B$46)=1),IF(NETWORKDAYS($D17,$B$3+25,$B$25:$B$46)&lt;=ROUND($E17*N($H17),0),"■","□"),"")</f>
      </c>
      <c r="AJ17" s="6">
        <f>IF(AND($D17&lt;&gt;"",$E17&lt;&gt;"",$B$3+26&gt;=$D17,$B$3+26&lt;=WORKDAY($D17,$E17-1,$B$25:$B$46),NETWORKDAYS($B$3+26,$B$3+26,$B$25:$B$46)=1),IF(NETWORKDAYS($D17,$B$3+26,$B$25:$B$46)&lt;=ROUND($E17*N($H17),0),"■","□"),"")</f>
      </c>
      <c r="AK17" s="6">
        <f>IF(AND($D17&lt;&gt;"",$E17&lt;&gt;"",$B$3+27&gt;=$D17,$B$3+27&lt;=WORKDAY($D17,$E17-1,$B$25:$B$46),NETWORKDAYS($B$3+27,$B$3+27,$B$25:$B$46)=1),IF(NETWORKDAYS($D17,$B$3+27,$B$25:$B$46)&lt;=ROUND($E17*N($H17),0),"■","□"),"")</f>
      </c>
    </row>
    <row r="18" ht="20" customHeight="1" spans="1:37" x14ac:dyDescent="0.25">
      <c r="A18" s="6">
        <v>11</v>
      </c>
      <c r="B18" s="3" t="s">
        <v>55</v>
      </c>
      <c r="C18" s="3" t="s">
        <v>32</v>
      </c>
      <c r="D18" s="9">
        <v>46364</v>
      </c>
      <c r="E18" s="6">
        <v>1</v>
      </c>
      <c r="F18" s="6" t="str">
        <f>IF(OR(D18="",E18=""),"",TEXT(WORKDAY(D18,E18-1,$B$25:$B$46),"m/d"))</f>
        <v>12/8</v>
      </c>
      <c r="G18" s="3" t="s">
        <v>56</v>
      </c>
      <c r="H18" s="7"/>
      <c r="I18" s="6" t="str">
        <f>IF(D18="","",IF(N(H18)&gt;=1,"完了",IF(N(H18)&gt;0,"作業中","未着手")))</f>
        <v>未着手</v>
      </c>
      <c r="J18" s="6">
        <f>IF(AND($D18&lt;&gt;"",$E18&lt;&gt;"",$B$3+0&gt;=$D18,$B$3+0&lt;=WORKDAY($D18,$E18-1,$B$25:$B$46),NETWORKDAYS($B$3+0,$B$3+0,$B$25:$B$46)=1),IF(NETWORKDAYS($D18,$B$3+0,$B$25:$B$46)&lt;=ROUND($E18*N($H18),0),"■","□"),"")</f>
      </c>
      <c r="K18" s="6">
        <f>IF(AND($D18&lt;&gt;"",$E18&lt;&gt;"",$B$3+1&gt;=$D18,$B$3+1&lt;=WORKDAY($D18,$E18-1,$B$25:$B$46),NETWORKDAYS($B$3+1,$B$3+1,$B$25:$B$46)=1),IF(NETWORKDAYS($D18,$B$3+1,$B$25:$B$46)&lt;=ROUND($E18*N($H18),0),"■","□"),"")</f>
      </c>
      <c r="L18" s="6">
        <f>IF(AND($D18&lt;&gt;"",$E18&lt;&gt;"",$B$3+2&gt;=$D18,$B$3+2&lt;=WORKDAY($D18,$E18-1,$B$25:$B$46),NETWORKDAYS($B$3+2,$B$3+2,$B$25:$B$46)=1),IF(NETWORKDAYS($D18,$B$3+2,$B$25:$B$46)&lt;=ROUND($E18*N($H18),0),"■","□"),"")</f>
      </c>
      <c r="M18" s="6">
        <f>IF(AND($D18&lt;&gt;"",$E18&lt;&gt;"",$B$3+3&gt;=$D18,$B$3+3&lt;=WORKDAY($D18,$E18-1,$B$25:$B$46),NETWORKDAYS($B$3+3,$B$3+3,$B$25:$B$46)=1),IF(NETWORKDAYS($D18,$B$3+3,$B$25:$B$46)&lt;=ROUND($E18*N($H18),0),"■","□"),"")</f>
      </c>
      <c r="N18" s="6">
        <f>IF(AND($D18&lt;&gt;"",$E18&lt;&gt;"",$B$3+4&gt;=$D18,$B$3+4&lt;=WORKDAY($D18,$E18-1,$B$25:$B$46),NETWORKDAYS($B$3+4,$B$3+4,$B$25:$B$46)=1),IF(NETWORKDAYS($D18,$B$3+4,$B$25:$B$46)&lt;=ROUND($E18*N($H18),0),"■","□"),"")</f>
      </c>
      <c r="O18" s="6">
        <f>IF(AND($D18&lt;&gt;"",$E18&lt;&gt;"",$B$3+5&gt;=$D18,$B$3+5&lt;=WORKDAY($D18,$E18-1,$B$25:$B$46),NETWORKDAYS($B$3+5,$B$3+5,$B$25:$B$46)=1),IF(NETWORKDAYS($D18,$B$3+5,$B$25:$B$46)&lt;=ROUND($E18*N($H18),0),"■","□"),"")</f>
      </c>
      <c r="P18" s="6">
        <f>IF(AND($D18&lt;&gt;"",$E18&lt;&gt;"",$B$3+6&gt;=$D18,$B$3+6&lt;=WORKDAY($D18,$E18-1,$B$25:$B$46),NETWORKDAYS($B$3+6,$B$3+6,$B$25:$B$46)=1),IF(NETWORKDAYS($D18,$B$3+6,$B$25:$B$46)&lt;=ROUND($E18*N($H18),0),"■","□"),"")</f>
      </c>
      <c r="Q18" s="6">
        <f>IF(AND($D18&lt;&gt;"",$E18&lt;&gt;"",$B$3+7&gt;=$D18,$B$3+7&lt;=WORKDAY($D18,$E18-1,$B$25:$B$46),NETWORKDAYS($B$3+7,$B$3+7,$B$25:$B$46)=1),IF(NETWORKDAYS($D18,$B$3+7,$B$25:$B$46)&lt;=ROUND($E18*N($H18),0),"■","□"),"")</f>
      </c>
      <c r="R18" s="6">
        <f>IF(AND($D18&lt;&gt;"",$E18&lt;&gt;"",$B$3+8&gt;=$D18,$B$3+8&lt;=WORKDAY($D18,$E18-1,$B$25:$B$46),NETWORKDAYS($B$3+8,$B$3+8,$B$25:$B$46)=1),IF(NETWORKDAYS($D18,$B$3+8,$B$25:$B$46)&lt;=ROUND($E18*N($H18),0),"■","□"),"")</f>
      </c>
      <c r="S18" s="6">
        <f>IF(AND($D18&lt;&gt;"",$E18&lt;&gt;"",$B$3+9&gt;=$D18,$B$3+9&lt;=WORKDAY($D18,$E18-1,$B$25:$B$46),NETWORKDAYS($B$3+9,$B$3+9,$B$25:$B$46)=1),IF(NETWORKDAYS($D18,$B$3+9,$B$25:$B$46)&lt;=ROUND($E18*N($H18),0),"■","□"),"")</f>
      </c>
      <c r="T18" s="6">
        <f>IF(AND($D18&lt;&gt;"",$E18&lt;&gt;"",$B$3+10&gt;=$D18,$B$3+10&lt;=WORKDAY($D18,$E18-1,$B$25:$B$46),NETWORKDAYS($B$3+10,$B$3+10,$B$25:$B$46)=1),IF(NETWORKDAYS($D18,$B$3+10,$B$25:$B$46)&lt;=ROUND($E18*N($H18),0),"■","□"),"")</f>
      </c>
      <c r="U18" s="6">
        <f>IF(AND($D18&lt;&gt;"",$E18&lt;&gt;"",$B$3+11&gt;=$D18,$B$3+11&lt;=WORKDAY($D18,$E18-1,$B$25:$B$46),NETWORKDAYS($B$3+11,$B$3+11,$B$25:$B$46)=1),IF(NETWORKDAYS($D18,$B$3+11,$B$25:$B$46)&lt;=ROUND($E18*N($H18),0),"■","□"),"")</f>
      </c>
      <c r="V18" s="6">
        <f>IF(AND($D18&lt;&gt;"",$E18&lt;&gt;"",$B$3+12&gt;=$D18,$B$3+12&lt;=WORKDAY($D18,$E18-1,$B$25:$B$46),NETWORKDAYS($B$3+12,$B$3+12,$B$25:$B$46)=1),IF(NETWORKDAYS($D18,$B$3+12,$B$25:$B$46)&lt;=ROUND($E18*N($H18),0),"■","□"),"")</f>
      </c>
      <c r="W18" s="6">
        <f>IF(AND($D18&lt;&gt;"",$E18&lt;&gt;"",$B$3+13&gt;=$D18,$B$3+13&lt;=WORKDAY($D18,$E18-1,$B$25:$B$46),NETWORKDAYS($B$3+13,$B$3+13,$B$25:$B$46)=1),IF(NETWORKDAYS($D18,$B$3+13,$B$25:$B$46)&lt;=ROUND($E18*N($H18),0),"■","□"),"")</f>
      </c>
      <c r="X18" s="6">
        <f>IF(AND($D18&lt;&gt;"",$E18&lt;&gt;"",$B$3+14&gt;=$D18,$B$3+14&lt;=WORKDAY($D18,$E18-1,$B$25:$B$46),NETWORKDAYS($B$3+14,$B$3+14,$B$25:$B$46)=1),IF(NETWORKDAYS($D18,$B$3+14,$B$25:$B$46)&lt;=ROUND($E18*N($H18),0),"■","□"),"")</f>
      </c>
      <c r="Y18" s="6">
        <f>IF(AND($D18&lt;&gt;"",$E18&lt;&gt;"",$B$3+15&gt;=$D18,$B$3+15&lt;=WORKDAY($D18,$E18-1,$B$25:$B$46),NETWORKDAYS($B$3+15,$B$3+15,$B$25:$B$46)=1),IF(NETWORKDAYS($D18,$B$3+15,$B$25:$B$46)&lt;=ROUND($E18*N($H18),0),"■","□"),"")</f>
      </c>
      <c r="Z18" s="6">
        <f>IF(AND($D18&lt;&gt;"",$E18&lt;&gt;"",$B$3+16&gt;=$D18,$B$3+16&lt;=WORKDAY($D18,$E18-1,$B$25:$B$46),NETWORKDAYS($B$3+16,$B$3+16,$B$25:$B$46)=1),IF(NETWORKDAYS($D18,$B$3+16,$B$25:$B$46)&lt;=ROUND($E18*N($H18),0),"■","□"),"")</f>
      </c>
      <c r="AA18" s="6">
        <f>IF(AND($D18&lt;&gt;"",$E18&lt;&gt;"",$B$3+17&gt;=$D18,$B$3+17&lt;=WORKDAY($D18,$E18-1,$B$25:$B$46),NETWORKDAYS($B$3+17,$B$3+17,$B$25:$B$46)=1),IF(NETWORKDAYS($D18,$B$3+17,$B$25:$B$46)&lt;=ROUND($E18*N($H18),0),"■","□"),"")</f>
      </c>
      <c r="AB18" s="6">
        <f>IF(AND($D18&lt;&gt;"",$E18&lt;&gt;"",$B$3+18&gt;=$D18,$B$3+18&lt;=WORKDAY($D18,$E18-1,$B$25:$B$46),NETWORKDAYS($B$3+18,$B$3+18,$B$25:$B$46)=1),IF(NETWORKDAYS($D18,$B$3+18,$B$25:$B$46)&lt;=ROUND($E18*N($H18),0),"■","□"),"")</f>
      </c>
      <c r="AC18" s="6">
        <f>IF(AND($D18&lt;&gt;"",$E18&lt;&gt;"",$B$3+19&gt;=$D18,$B$3+19&lt;=WORKDAY($D18,$E18-1,$B$25:$B$46),NETWORKDAYS($B$3+19,$B$3+19,$B$25:$B$46)=1),IF(NETWORKDAYS($D18,$B$3+19,$B$25:$B$46)&lt;=ROUND($E18*N($H18),0),"■","□"),"")</f>
      </c>
      <c r="AD18" s="6">
        <f>IF(AND($D18&lt;&gt;"",$E18&lt;&gt;"",$B$3+20&gt;=$D18,$B$3+20&lt;=WORKDAY($D18,$E18-1,$B$25:$B$46),NETWORKDAYS($B$3+20,$B$3+20,$B$25:$B$46)=1),IF(NETWORKDAYS($D18,$B$3+20,$B$25:$B$46)&lt;=ROUND($E18*N($H18),0),"■","□"),"")</f>
      </c>
      <c r="AE18" s="6">
        <f>IF(AND($D18&lt;&gt;"",$E18&lt;&gt;"",$B$3+21&gt;=$D18,$B$3+21&lt;=WORKDAY($D18,$E18-1,$B$25:$B$46),NETWORKDAYS($B$3+21,$B$3+21,$B$25:$B$46)=1),IF(NETWORKDAYS($D18,$B$3+21,$B$25:$B$46)&lt;=ROUND($E18*N($H18),0),"■","□"),"")</f>
      </c>
      <c r="AF18" s="6" t="str">
        <f>IF(AND($D18&lt;&gt;"",$E18&lt;&gt;"",$B$3+22&gt;=$D18,$B$3+22&lt;=WORKDAY($D18,$E18-1,$B$25:$B$46),NETWORKDAYS($B$3+22,$B$3+22,$B$25:$B$46)=1),IF(NETWORKDAYS($D18,$B$3+22,$B$25:$B$46)&lt;=ROUND($E18*N($H18),0),"■","□"),"")</f>
        <v>□</v>
      </c>
      <c r="AG18" s="6">
        <f>IF(AND($D18&lt;&gt;"",$E18&lt;&gt;"",$B$3+23&gt;=$D18,$B$3+23&lt;=WORKDAY($D18,$E18-1,$B$25:$B$46),NETWORKDAYS($B$3+23,$B$3+23,$B$25:$B$46)=1),IF(NETWORKDAYS($D18,$B$3+23,$B$25:$B$46)&lt;=ROUND($E18*N($H18),0),"■","□"),"")</f>
      </c>
      <c r="AH18" s="6">
        <f>IF(AND($D18&lt;&gt;"",$E18&lt;&gt;"",$B$3+24&gt;=$D18,$B$3+24&lt;=WORKDAY($D18,$E18-1,$B$25:$B$46),NETWORKDAYS($B$3+24,$B$3+24,$B$25:$B$46)=1),IF(NETWORKDAYS($D18,$B$3+24,$B$25:$B$46)&lt;=ROUND($E18*N($H18),0),"■","□"),"")</f>
      </c>
      <c r="AI18" s="6">
        <f>IF(AND($D18&lt;&gt;"",$E18&lt;&gt;"",$B$3+25&gt;=$D18,$B$3+25&lt;=WORKDAY($D18,$E18-1,$B$25:$B$46),NETWORKDAYS($B$3+25,$B$3+25,$B$25:$B$46)=1),IF(NETWORKDAYS($D18,$B$3+25,$B$25:$B$46)&lt;=ROUND($E18*N($H18),0),"■","□"),"")</f>
      </c>
      <c r="AJ18" s="6">
        <f>IF(AND($D18&lt;&gt;"",$E18&lt;&gt;"",$B$3+26&gt;=$D18,$B$3+26&lt;=WORKDAY($D18,$E18-1,$B$25:$B$46),NETWORKDAYS($B$3+26,$B$3+26,$B$25:$B$46)=1),IF(NETWORKDAYS($D18,$B$3+26,$B$25:$B$46)&lt;=ROUND($E18*N($H18),0),"■","□"),"")</f>
      </c>
      <c r="AK18" s="6">
        <f>IF(AND($D18&lt;&gt;"",$E18&lt;&gt;"",$B$3+27&gt;=$D18,$B$3+27&lt;=WORKDAY($D18,$E18-1,$B$25:$B$46),NETWORKDAYS($B$3+27,$B$3+27,$B$25:$B$46)=1),IF(NETWORKDAYS($D18,$B$3+27,$B$25:$B$46)&lt;=ROUND($E18*N($H18),0),"■","□"),"")</f>
      </c>
    </row>
    <row r="19" ht="20" customHeight="1" spans="1:37" x14ac:dyDescent="0.25">
      <c r="A19" s="6">
        <v>12</v>
      </c>
      <c r="B19" s="3"/>
      <c r="C19" s="3"/>
      <c r="D19" s="3"/>
      <c r="E19" s="6"/>
      <c r="F19" s="6">
        <f>IF(OR(D19="",E19=""),"",TEXT(WORKDAY(D19,E19-1,$B$25:$B$46),"m/d"))</f>
      </c>
      <c r="G19" s="3"/>
      <c r="H19" s="7"/>
      <c r="I19" s="6">
        <f>IF(D19="","",IF(N(H19)&gt;=1,"完了",IF(N(H19)&gt;0,"作業中","未着手")))</f>
      </c>
      <c r="J19" s="6">
        <f>IF(AND($D19&lt;&gt;"",$E19&lt;&gt;"",$B$3+0&gt;=$D19,$B$3+0&lt;=WORKDAY($D19,$E19-1,$B$25:$B$46),NETWORKDAYS($B$3+0,$B$3+0,$B$25:$B$46)=1),IF(NETWORKDAYS($D19,$B$3+0,$B$25:$B$46)&lt;=ROUND($E19*N($H19),0),"■","□"),"")</f>
      </c>
      <c r="K19" s="6">
        <f>IF(AND($D19&lt;&gt;"",$E19&lt;&gt;"",$B$3+1&gt;=$D19,$B$3+1&lt;=WORKDAY($D19,$E19-1,$B$25:$B$46),NETWORKDAYS($B$3+1,$B$3+1,$B$25:$B$46)=1),IF(NETWORKDAYS($D19,$B$3+1,$B$25:$B$46)&lt;=ROUND($E19*N($H19),0),"■","□"),"")</f>
      </c>
      <c r="L19" s="6">
        <f>IF(AND($D19&lt;&gt;"",$E19&lt;&gt;"",$B$3+2&gt;=$D19,$B$3+2&lt;=WORKDAY($D19,$E19-1,$B$25:$B$46),NETWORKDAYS($B$3+2,$B$3+2,$B$25:$B$46)=1),IF(NETWORKDAYS($D19,$B$3+2,$B$25:$B$46)&lt;=ROUND($E19*N($H19),0),"■","□"),"")</f>
      </c>
      <c r="M19" s="6">
        <f>IF(AND($D19&lt;&gt;"",$E19&lt;&gt;"",$B$3+3&gt;=$D19,$B$3+3&lt;=WORKDAY($D19,$E19-1,$B$25:$B$46),NETWORKDAYS($B$3+3,$B$3+3,$B$25:$B$46)=1),IF(NETWORKDAYS($D19,$B$3+3,$B$25:$B$46)&lt;=ROUND($E19*N($H19),0),"■","□"),"")</f>
      </c>
      <c r="N19" s="6">
        <f>IF(AND($D19&lt;&gt;"",$E19&lt;&gt;"",$B$3+4&gt;=$D19,$B$3+4&lt;=WORKDAY($D19,$E19-1,$B$25:$B$46),NETWORKDAYS($B$3+4,$B$3+4,$B$25:$B$46)=1),IF(NETWORKDAYS($D19,$B$3+4,$B$25:$B$46)&lt;=ROUND($E19*N($H19),0),"■","□"),"")</f>
      </c>
      <c r="O19" s="6">
        <f>IF(AND($D19&lt;&gt;"",$E19&lt;&gt;"",$B$3+5&gt;=$D19,$B$3+5&lt;=WORKDAY($D19,$E19-1,$B$25:$B$46),NETWORKDAYS($B$3+5,$B$3+5,$B$25:$B$46)=1),IF(NETWORKDAYS($D19,$B$3+5,$B$25:$B$46)&lt;=ROUND($E19*N($H19),0),"■","□"),"")</f>
      </c>
      <c r="P19" s="6">
        <f>IF(AND($D19&lt;&gt;"",$E19&lt;&gt;"",$B$3+6&gt;=$D19,$B$3+6&lt;=WORKDAY($D19,$E19-1,$B$25:$B$46),NETWORKDAYS($B$3+6,$B$3+6,$B$25:$B$46)=1),IF(NETWORKDAYS($D19,$B$3+6,$B$25:$B$46)&lt;=ROUND($E19*N($H19),0),"■","□"),"")</f>
      </c>
      <c r="Q19" s="6">
        <f>IF(AND($D19&lt;&gt;"",$E19&lt;&gt;"",$B$3+7&gt;=$D19,$B$3+7&lt;=WORKDAY($D19,$E19-1,$B$25:$B$46),NETWORKDAYS($B$3+7,$B$3+7,$B$25:$B$46)=1),IF(NETWORKDAYS($D19,$B$3+7,$B$25:$B$46)&lt;=ROUND($E19*N($H19),0),"■","□"),"")</f>
      </c>
      <c r="R19" s="6">
        <f>IF(AND($D19&lt;&gt;"",$E19&lt;&gt;"",$B$3+8&gt;=$D19,$B$3+8&lt;=WORKDAY($D19,$E19-1,$B$25:$B$46),NETWORKDAYS($B$3+8,$B$3+8,$B$25:$B$46)=1),IF(NETWORKDAYS($D19,$B$3+8,$B$25:$B$46)&lt;=ROUND($E19*N($H19),0),"■","□"),"")</f>
      </c>
      <c r="S19" s="6">
        <f>IF(AND($D19&lt;&gt;"",$E19&lt;&gt;"",$B$3+9&gt;=$D19,$B$3+9&lt;=WORKDAY($D19,$E19-1,$B$25:$B$46),NETWORKDAYS($B$3+9,$B$3+9,$B$25:$B$46)=1),IF(NETWORKDAYS($D19,$B$3+9,$B$25:$B$46)&lt;=ROUND($E19*N($H19),0),"■","□"),"")</f>
      </c>
      <c r="T19" s="6">
        <f>IF(AND($D19&lt;&gt;"",$E19&lt;&gt;"",$B$3+10&gt;=$D19,$B$3+10&lt;=WORKDAY($D19,$E19-1,$B$25:$B$46),NETWORKDAYS($B$3+10,$B$3+10,$B$25:$B$46)=1),IF(NETWORKDAYS($D19,$B$3+10,$B$25:$B$46)&lt;=ROUND($E19*N($H19),0),"■","□"),"")</f>
      </c>
      <c r="U19" s="6">
        <f>IF(AND($D19&lt;&gt;"",$E19&lt;&gt;"",$B$3+11&gt;=$D19,$B$3+11&lt;=WORKDAY($D19,$E19-1,$B$25:$B$46),NETWORKDAYS($B$3+11,$B$3+11,$B$25:$B$46)=1),IF(NETWORKDAYS($D19,$B$3+11,$B$25:$B$46)&lt;=ROUND($E19*N($H19),0),"■","□"),"")</f>
      </c>
      <c r="V19" s="6">
        <f>IF(AND($D19&lt;&gt;"",$E19&lt;&gt;"",$B$3+12&gt;=$D19,$B$3+12&lt;=WORKDAY($D19,$E19-1,$B$25:$B$46),NETWORKDAYS($B$3+12,$B$3+12,$B$25:$B$46)=1),IF(NETWORKDAYS($D19,$B$3+12,$B$25:$B$46)&lt;=ROUND($E19*N($H19),0),"■","□"),"")</f>
      </c>
      <c r="W19" s="6">
        <f>IF(AND($D19&lt;&gt;"",$E19&lt;&gt;"",$B$3+13&gt;=$D19,$B$3+13&lt;=WORKDAY($D19,$E19-1,$B$25:$B$46),NETWORKDAYS($B$3+13,$B$3+13,$B$25:$B$46)=1),IF(NETWORKDAYS($D19,$B$3+13,$B$25:$B$46)&lt;=ROUND($E19*N($H19),0),"■","□"),"")</f>
      </c>
      <c r="X19" s="6">
        <f>IF(AND($D19&lt;&gt;"",$E19&lt;&gt;"",$B$3+14&gt;=$D19,$B$3+14&lt;=WORKDAY($D19,$E19-1,$B$25:$B$46),NETWORKDAYS($B$3+14,$B$3+14,$B$25:$B$46)=1),IF(NETWORKDAYS($D19,$B$3+14,$B$25:$B$46)&lt;=ROUND($E19*N($H19),0),"■","□"),"")</f>
      </c>
      <c r="Y19" s="6">
        <f>IF(AND($D19&lt;&gt;"",$E19&lt;&gt;"",$B$3+15&gt;=$D19,$B$3+15&lt;=WORKDAY($D19,$E19-1,$B$25:$B$46),NETWORKDAYS($B$3+15,$B$3+15,$B$25:$B$46)=1),IF(NETWORKDAYS($D19,$B$3+15,$B$25:$B$46)&lt;=ROUND($E19*N($H19),0),"■","□"),"")</f>
      </c>
      <c r="Z19" s="6">
        <f>IF(AND($D19&lt;&gt;"",$E19&lt;&gt;"",$B$3+16&gt;=$D19,$B$3+16&lt;=WORKDAY($D19,$E19-1,$B$25:$B$46),NETWORKDAYS($B$3+16,$B$3+16,$B$25:$B$46)=1),IF(NETWORKDAYS($D19,$B$3+16,$B$25:$B$46)&lt;=ROUND($E19*N($H19),0),"■","□"),"")</f>
      </c>
      <c r="AA19" s="6">
        <f>IF(AND($D19&lt;&gt;"",$E19&lt;&gt;"",$B$3+17&gt;=$D19,$B$3+17&lt;=WORKDAY($D19,$E19-1,$B$25:$B$46),NETWORKDAYS($B$3+17,$B$3+17,$B$25:$B$46)=1),IF(NETWORKDAYS($D19,$B$3+17,$B$25:$B$46)&lt;=ROUND($E19*N($H19),0),"■","□"),"")</f>
      </c>
      <c r="AB19" s="6">
        <f>IF(AND($D19&lt;&gt;"",$E19&lt;&gt;"",$B$3+18&gt;=$D19,$B$3+18&lt;=WORKDAY($D19,$E19-1,$B$25:$B$46),NETWORKDAYS($B$3+18,$B$3+18,$B$25:$B$46)=1),IF(NETWORKDAYS($D19,$B$3+18,$B$25:$B$46)&lt;=ROUND($E19*N($H19),0),"■","□"),"")</f>
      </c>
      <c r="AC19" s="6">
        <f>IF(AND($D19&lt;&gt;"",$E19&lt;&gt;"",$B$3+19&gt;=$D19,$B$3+19&lt;=WORKDAY($D19,$E19-1,$B$25:$B$46),NETWORKDAYS($B$3+19,$B$3+19,$B$25:$B$46)=1),IF(NETWORKDAYS($D19,$B$3+19,$B$25:$B$46)&lt;=ROUND($E19*N($H19),0),"■","□"),"")</f>
      </c>
      <c r="AD19" s="6">
        <f>IF(AND($D19&lt;&gt;"",$E19&lt;&gt;"",$B$3+20&gt;=$D19,$B$3+20&lt;=WORKDAY($D19,$E19-1,$B$25:$B$46),NETWORKDAYS($B$3+20,$B$3+20,$B$25:$B$46)=1),IF(NETWORKDAYS($D19,$B$3+20,$B$25:$B$46)&lt;=ROUND($E19*N($H19),0),"■","□"),"")</f>
      </c>
      <c r="AE19" s="6">
        <f>IF(AND($D19&lt;&gt;"",$E19&lt;&gt;"",$B$3+21&gt;=$D19,$B$3+21&lt;=WORKDAY($D19,$E19-1,$B$25:$B$46),NETWORKDAYS($B$3+21,$B$3+21,$B$25:$B$46)=1),IF(NETWORKDAYS($D19,$B$3+21,$B$25:$B$46)&lt;=ROUND($E19*N($H19),0),"■","□"),"")</f>
      </c>
      <c r="AF19" s="6">
        <f>IF(AND($D19&lt;&gt;"",$E19&lt;&gt;"",$B$3+22&gt;=$D19,$B$3+22&lt;=WORKDAY($D19,$E19-1,$B$25:$B$46),NETWORKDAYS($B$3+22,$B$3+22,$B$25:$B$46)=1),IF(NETWORKDAYS($D19,$B$3+22,$B$25:$B$46)&lt;=ROUND($E19*N($H19),0),"■","□"),"")</f>
      </c>
      <c r="AG19" s="6">
        <f>IF(AND($D19&lt;&gt;"",$E19&lt;&gt;"",$B$3+23&gt;=$D19,$B$3+23&lt;=WORKDAY($D19,$E19-1,$B$25:$B$46),NETWORKDAYS($B$3+23,$B$3+23,$B$25:$B$46)=1),IF(NETWORKDAYS($D19,$B$3+23,$B$25:$B$46)&lt;=ROUND($E19*N($H19),0),"■","□"),"")</f>
      </c>
      <c r="AH19" s="6">
        <f>IF(AND($D19&lt;&gt;"",$E19&lt;&gt;"",$B$3+24&gt;=$D19,$B$3+24&lt;=WORKDAY($D19,$E19-1,$B$25:$B$46),NETWORKDAYS($B$3+24,$B$3+24,$B$25:$B$46)=1),IF(NETWORKDAYS($D19,$B$3+24,$B$25:$B$46)&lt;=ROUND($E19*N($H19),0),"■","□"),"")</f>
      </c>
      <c r="AI19" s="6">
        <f>IF(AND($D19&lt;&gt;"",$E19&lt;&gt;"",$B$3+25&gt;=$D19,$B$3+25&lt;=WORKDAY($D19,$E19-1,$B$25:$B$46),NETWORKDAYS($B$3+25,$B$3+25,$B$25:$B$46)=1),IF(NETWORKDAYS($D19,$B$3+25,$B$25:$B$46)&lt;=ROUND($E19*N($H19),0),"■","□"),"")</f>
      </c>
      <c r="AJ19" s="6">
        <f>IF(AND($D19&lt;&gt;"",$E19&lt;&gt;"",$B$3+26&gt;=$D19,$B$3+26&lt;=WORKDAY($D19,$E19-1,$B$25:$B$46),NETWORKDAYS($B$3+26,$B$3+26,$B$25:$B$46)=1),IF(NETWORKDAYS($D19,$B$3+26,$B$25:$B$46)&lt;=ROUND($E19*N($H19),0),"■","□"),"")</f>
      </c>
      <c r="AK19" s="6">
        <f>IF(AND($D19&lt;&gt;"",$E19&lt;&gt;"",$B$3+27&gt;=$D19,$B$3+27&lt;=WORKDAY($D19,$E19-1,$B$25:$B$46),NETWORKDAYS($B$3+27,$B$3+27,$B$25:$B$46)=1),IF(NETWORKDAYS($D19,$B$3+27,$B$25:$B$46)&lt;=ROUND($E19*N($H19),0),"■","□"),"")</f>
      </c>
    </row>
    <row r="20" ht="20" customHeight="1" spans="1:37" x14ac:dyDescent="0.25">
      <c r="A20" s="6">
        <v>13</v>
      </c>
      <c r="B20" s="3"/>
      <c r="C20" s="3"/>
      <c r="D20" s="3"/>
      <c r="E20" s="6"/>
      <c r="F20" s="6">
        <f>IF(OR(D20="",E20=""),"",TEXT(WORKDAY(D20,E20-1,$B$25:$B$46),"m/d"))</f>
      </c>
      <c r="G20" s="3"/>
      <c r="H20" s="7"/>
      <c r="I20" s="6">
        <f>IF(D20="","",IF(N(H20)&gt;=1,"完了",IF(N(H20)&gt;0,"作業中","未着手")))</f>
      </c>
      <c r="J20" s="6">
        <f>IF(AND($D20&lt;&gt;"",$E20&lt;&gt;"",$B$3+0&gt;=$D20,$B$3+0&lt;=WORKDAY($D20,$E20-1,$B$25:$B$46),NETWORKDAYS($B$3+0,$B$3+0,$B$25:$B$46)=1),IF(NETWORKDAYS($D20,$B$3+0,$B$25:$B$46)&lt;=ROUND($E20*N($H20),0),"■","□"),"")</f>
      </c>
      <c r="K20" s="6">
        <f>IF(AND($D20&lt;&gt;"",$E20&lt;&gt;"",$B$3+1&gt;=$D20,$B$3+1&lt;=WORKDAY($D20,$E20-1,$B$25:$B$46),NETWORKDAYS($B$3+1,$B$3+1,$B$25:$B$46)=1),IF(NETWORKDAYS($D20,$B$3+1,$B$25:$B$46)&lt;=ROUND($E20*N($H20),0),"■","□"),"")</f>
      </c>
      <c r="L20" s="6">
        <f>IF(AND($D20&lt;&gt;"",$E20&lt;&gt;"",$B$3+2&gt;=$D20,$B$3+2&lt;=WORKDAY($D20,$E20-1,$B$25:$B$46),NETWORKDAYS($B$3+2,$B$3+2,$B$25:$B$46)=1),IF(NETWORKDAYS($D20,$B$3+2,$B$25:$B$46)&lt;=ROUND($E20*N($H20),0),"■","□"),"")</f>
      </c>
      <c r="M20" s="6">
        <f>IF(AND($D20&lt;&gt;"",$E20&lt;&gt;"",$B$3+3&gt;=$D20,$B$3+3&lt;=WORKDAY($D20,$E20-1,$B$25:$B$46),NETWORKDAYS($B$3+3,$B$3+3,$B$25:$B$46)=1),IF(NETWORKDAYS($D20,$B$3+3,$B$25:$B$46)&lt;=ROUND($E20*N($H20),0),"■","□"),"")</f>
      </c>
      <c r="N20" s="6">
        <f>IF(AND($D20&lt;&gt;"",$E20&lt;&gt;"",$B$3+4&gt;=$D20,$B$3+4&lt;=WORKDAY($D20,$E20-1,$B$25:$B$46),NETWORKDAYS($B$3+4,$B$3+4,$B$25:$B$46)=1),IF(NETWORKDAYS($D20,$B$3+4,$B$25:$B$46)&lt;=ROUND($E20*N($H20),0),"■","□"),"")</f>
      </c>
      <c r="O20" s="6">
        <f>IF(AND($D20&lt;&gt;"",$E20&lt;&gt;"",$B$3+5&gt;=$D20,$B$3+5&lt;=WORKDAY($D20,$E20-1,$B$25:$B$46),NETWORKDAYS($B$3+5,$B$3+5,$B$25:$B$46)=1),IF(NETWORKDAYS($D20,$B$3+5,$B$25:$B$46)&lt;=ROUND($E20*N($H20),0),"■","□"),"")</f>
      </c>
      <c r="P20" s="6">
        <f>IF(AND($D20&lt;&gt;"",$E20&lt;&gt;"",$B$3+6&gt;=$D20,$B$3+6&lt;=WORKDAY($D20,$E20-1,$B$25:$B$46),NETWORKDAYS($B$3+6,$B$3+6,$B$25:$B$46)=1),IF(NETWORKDAYS($D20,$B$3+6,$B$25:$B$46)&lt;=ROUND($E20*N($H20),0),"■","□"),"")</f>
      </c>
      <c r="Q20" s="6">
        <f>IF(AND($D20&lt;&gt;"",$E20&lt;&gt;"",$B$3+7&gt;=$D20,$B$3+7&lt;=WORKDAY($D20,$E20-1,$B$25:$B$46),NETWORKDAYS($B$3+7,$B$3+7,$B$25:$B$46)=1),IF(NETWORKDAYS($D20,$B$3+7,$B$25:$B$46)&lt;=ROUND($E20*N($H20),0),"■","□"),"")</f>
      </c>
      <c r="R20" s="6">
        <f>IF(AND($D20&lt;&gt;"",$E20&lt;&gt;"",$B$3+8&gt;=$D20,$B$3+8&lt;=WORKDAY($D20,$E20-1,$B$25:$B$46),NETWORKDAYS($B$3+8,$B$3+8,$B$25:$B$46)=1),IF(NETWORKDAYS($D20,$B$3+8,$B$25:$B$46)&lt;=ROUND($E20*N($H20),0),"■","□"),"")</f>
      </c>
      <c r="S20" s="6">
        <f>IF(AND($D20&lt;&gt;"",$E20&lt;&gt;"",$B$3+9&gt;=$D20,$B$3+9&lt;=WORKDAY($D20,$E20-1,$B$25:$B$46),NETWORKDAYS($B$3+9,$B$3+9,$B$25:$B$46)=1),IF(NETWORKDAYS($D20,$B$3+9,$B$25:$B$46)&lt;=ROUND($E20*N($H20),0),"■","□"),"")</f>
      </c>
      <c r="T20" s="6">
        <f>IF(AND($D20&lt;&gt;"",$E20&lt;&gt;"",$B$3+10&gt;=$D20,$B$3+10&lt;=WORKDAY($D20,$E20-1,$B$25:$B$46),NETWORKDAYS($B$3+10,$B$3+10,$B$25:$B$46)=1),IF(NETWORKDAYS($D20,$B$3+10,$B$25:$B$46)&lt;=ROUND($E20*N($H20),0),"■","□"),"")</f>
      </c>
      <c r="U20" s="6">
        <f>IF(AND($D20&lt;&gt;"",$E20&lt;&gt;"",$B$3+11&gt;=$D20,$B$3+11&lt;=WORKDAY($D20,$E20-1,$B$25:$B$46),NETWORKDAYS($B$3+11,$B$3+11,$B$25:$B$46)=1),IF(NETWORKDAYS($D20,$B$3+11,$B$25:$B$46)&lt;=ROUND($E20*N($H20),0),"■","□"),"")</f>
      </c>
      <c r="V20" s="6">
        <f>IF(AND($D20&lt;&gt;"",$E20&lt;&gt;"",$B$3+12&gt;=$D20,$B$3+12&lt;=WORKDAY($D20,$E20-1,$B$25:$B$46),NETWORKDAYS($B$3+12,$B$3+12,$B$25:$B$46)=1),IF(NETWORKDAYS($D20,$B$3+12,$B$25:$B$46)&lt;=ROUND($E20*N($H20),0),"■","□"),"")</f>
      </c>
      <c r="W20" s="6">
        <f>IF(AND($D20&lt;&gt;"",$E20&lt;&gt;"",$B$3+13&gt;=$D20,$B$3+13&lt;=WORKDAY($D20,$E20-1,$B$25:$B$46),NETWORKDAYS($B$3+13,$B$3+13,$B$25:$B$46)=1),IF(NETWORKDAYS($D20,$B$3+13,$B$25:$B$46)&lt;=ROUND($E20*N($H20),0),"■","□"),"")</f>
      </c>
      <c r="X20" s="6">
        <f>IF(AND($D20&lt;&gt;"",$E20&lt;&gt;"",$B$3+14&gt;=$D20,$B$3+14&lt;=WORKDAY($D20,$E20-1,$B$25:$B$46),NETWORKDAYS($B$3+14,$B$3+14,$B$25:$B$46)=1),IF(NETWORKDAYS($D20,$B$3+14,$B$25:$B$46)&lt;=ROUND($E20*N($H20),0),"■","□"),"")</f>
      </c>
      <c r="Y20" s="6">
        <f>IF(AND($D20&lt;&gt;"",$E20&lt;&gt;"",$B$3+15&gt;=$D20,$B$3+15&lt;=WORKDAY($D20,$E20-1,$B$25:$B$46),NETWORKDAYS($B$3+15,$B$3+15,$B$25:$B$46)=1),IF(NETWORKDAYS($D20,$B$3+15,$B$25:$B$46)&lt;=ROUND($E20*N($H20),0),"■","□"),"")</f>
      </c>
      <c r="Z20" s="6">
        <f>IF(AND($D20&lt;&gt;"",$E20&lt;&gt;"",$B$3+16&gt;=$D20,$B$3+16&lt;=WORKDAY($D20,$E20-1,$B$25:$B$46),NETWORKDAYS($B$3+16,$B$3+16,$B$25:$B$46)=1),IF(NETWORKDAYS($D20,$B$3+16,$B$25:$B$46)&lt;=ROUND($E20*N($H20),0),"■","□"),"")</f>
      </c>
      <c r="AA20" s="6">
        <f>IF(AND($D20&lt;&gt;"",$E20&lt;&gt;"",$B$3+17&gt;=$D20,$B$3+17&lt;=WORKDAY($D20,$E20-1,$B$25:$B$46),NETWORKDAYS($B$3+17,$B$3+17,$B$25:$B$46)=1),IF(NETWORKDAYS($D20,$B$3+17,$B$25:$B$46)&lt;=ROUND($E20*N($H20),0),"■","□"),"")</f>
      </c>
      <c r="AB20" s="6">
        <f>IF(AND($D20&lt;&gt;"",$E20&lt;&gt;"",$B$3+18&gt;=$D20,$B$3+18&lt;=WORKDAY($D20,$E20-1,$B$25:$B$46),NETWORKDAYS($B$3+18,$B$3+18,$B$25:$B$46)=1),IF(NETWORKDAYS($D20,$B$3+18,$B$25:$B$46)&lt;=ROUND($E20*N($H20),0),"■","□"),"")</f>
      </c>
      <c r="AC20" s="6">
        <f>IF(AND($D20&lt;&gt;"",$E20&lt;&gt;"",$B$3+19&gt;=$D20,$B$3+19&lt;=WORKDAY($D20,$E20-1,$B$25:$B$46),NETWORKDAYS($B$3+19,$B$3+19,$B$25:$B$46)=1),IF(NETWORKDAYS($D20,$B$3+19,$B$25:$B$46)&lt;=ROUND($E20*N($H20),0),"■","□"),"")</f>
      </c>
      <c r="AD20" s="6">
        <f>IF(AND($D20&lt;&gt;"",$E20&lt;&gt;"",$B$3+20&gt;=$D20,$B$3+20&lt;=WORKDAY($D20,$E20-1,$B$25:$B$46),NETWORKDAYS($B$3+20,$B$3+20,$B$25:$B$46)=1),IF(NETWORKDAYS($D20,$B$3+20,$B$25:$B$46)&lt;=ROUND($E20*N($H20),0),"■","□"),"")</f>
      </c>
      <c r="AE20" s="6">
        <f>IF(AND($D20&lt;&gt;"",$E20&lt;&gt;"",$B$3+21&gt;=$D20,$B$3+21&lt;=WORKDAY($D20,$E20-1,$B$25:$B$46),NETWORKDAYS($B$3+21,$B$3+21,$B$25:$B$46)=1),IF(NETWORKDAYS($D20,$B$3+21,$B$25:$B$46)&lt;=ROUND($E20*N($H20),0),"■","□"),"")</f>
      </c>
      <c r="AF20" s="6">
        <f>IF(AND($D20&lt;&gt;"",$E20&lt;&gt;"",$B$3+22&gt;=$D20,$B$3+22&lt;=WORKDAY($D20,$E20-1,$B$25:$B$46),NETWORKDAYS($B$3+22,$B$3+22,$B$25:$B$46)=1),IF(NETWORKDAYS($D20,$B$3+22,$B$25:$B$46)&lt;=ROUND($E20*N($H20),0),"■","□"),"")</f>
      </c>
      <c r="AG20" s="6">
        <f>IF(AND($D20&lt;&gt;"",$E20&lt;&gt;"",$B$3+23&gt;=$D20,$B$3+23&lt;=WORKDAY($D20,$E20-1,$B$25:$B$46),NETWORKDAYS($B$3+23,$B$3+23,$B$25:$B$46)=1),IF(NETWORKDAYS($D20,$B$3+23,$B$25:$B$46)&lt;=ROUND($E20*N($H20),0),"■","□"),"")</f>
      </c>
      <c r="AH20" s="6">
        <f>IF(AND($D20&lt;&gt;"",$E20&lt;&gt;"",$B$3+24&gt;=$D20,$B$3+24&lt;=WORKDAY($D20,$E20-1,$B$25:$B$46),NETWORKDAYS($B$3+24,$B$3+24,$B$25:$B$46)=1),IF(NETWORKDAYS($D20,$B$3+24,$B$25:$B$46)&lt;=ROUND($E20*N($H20),0),"■","□"),"")</f>
      </c>
      <c r="AI20" s="6">
        <f>IF(AND($D20&lt;&gt;"",$E20&lt;&gt;"",$B$3+25&gt;=$D20,$B$3+25&lt;=WORKDAY($D20,$E20-1,$B$25:$B$46),NETWORKDAYS($B$3+25,$B$3+25,$B$25:$B$46)=1),IF(NETWORKDAYS($D20,$B$3+25,$B$25:$B$46)&lt;=ROUND($E20*N($H20),0),"■","□"),"")</f>
      </c>
      <c r="AJ20" s="6">
        <f>IF(AND($D20&lt;&gt;"",$E20&lt;&gt;"",$B$3+26&gt;=$D20,$B$3+26&lt;=WORKDAY($D20,$E20-1,$B$25:$B$46),NETWORKDAYS($B$3+26,$B$3+26,$B$25:$B$46)=1),IF(NETWORKDAYS($D20,$B$3+26,$B$25:$B$46)&lt;=ROUND($E20*N($H20),0),"■","□"),"")</f>
      </c>
      <c r="AK20" s="6">
        <f>IF(AND($D20&lt;&gt;"",$E20&lt;&gt;"",$B$3+27&gt;=$D20,$B$3+27&lt;=WORKDAY($D20,$E20-1,$B$25:$B$46),NETWORKDAYS($B$3+27,$B$3+27,$B$25:$B$46)=1),IF(NETWORKDAYS($D20,$B$3+27,$B$25:$B$46)&lt;=ROUND($E20*N($H20),0),"■","□"),"")</f>
      </c>
    </row>
    <row r="21" ht="20" customHeight="1" spans="1:37" x14ac:dyDescent="0.25">
      <c r="A21" s="6">
        <v>14</v>
      </c>
      <c r="B21" s="3"/>
      <c r="C21" s="3"/>
      <c r="D21" s="3"/>
      <c r="E21" s="6"/>
      <c r="F21" s="6">
        <f>IF(OR(D21="",E21=""),"",TEXT(WORKDAY(D21,E21-1,$B$25:$B$46),"m/d"))</f>
      </c>
      <c r="G21" s="3"/>
      <c r="H21" s="7"/>
      <c r="I21" s="6">
        <f>IF(D21="","",IF(N(H21)&gt;=1,"完了",IF(N(H21)&gt;0,"作業中","未着手")))</f>
      </c>
      <c r="J21" s="6">
        <f>IF(AND($D21&lt;&gt;"",$E21&lt;&gt;"",$B$3+0&gt;=$D21,$B$3+0&lt;=WORKDAY($D21,$E21-1,$B$25:$B$46),NETWORKDAYS($B$3+0,$B$3+0,$B$25:$B$46)=1),IF(NETWORKDAYS($D21,$B$3+0,$B$25:$B$46)&lt;=ROUND($E21*N($H21),0),"■","□"),"")</f>
      </c>
      <c r="K21" s="6">
        <f>IF(AND($D21&lt;&gt;"",$E21&lt;&gt;"",$B$3+1&gt;=$D21,$B$3+1&lt;=WORKDAY($D21,$E21-1,$B$25:$B$46),NETWORKDAYS($B$3+1,$B$3+1,$B$25:$B$46)=1),IF(NETWORKDAYS($D21,$B$3+1,$B$25:$B$46)&lt;=ROUND($E21*N($H21),0),"■","□"),"")</f>
      </c>
      <c r="L21" s="6">
        <f>IF(AND($D21&lt;&gt;"",$E21&lt;&gt;"",$B$3+2&gt;=$D21,$B$3+2&lt;=WORKDAY($D21,$E21-1,$B$25:$B$46),NETWORKDAYS($B$3+2,$B$3+2,$B$25:$B$46)=1),IF(NETWORKDAYS($D21,$B$3+2,$B$25:$B$46)&lt;=ROUND($E21*N($H21),0),"■","□"),"")</f>
      </c>
      <c r="M21" s="6">
        <f>IF(AND($D21&lt;&gt;"",$E21&lt;&gt;"",$B$3+3&gt;=$D21,$B$3+3&lt;=WORKDAY($D21,$E21-1,$B$25:$B$46),NETWORKDAYS($B$3+3,$B$3+3,$B$25:$B$46)=1),IF(NETWORKDAYS($D21,$B$3+3,$B$25:$B$46)&lt;=ROUND($E21*N($H21),0),"■","□"),"")</f>
      </c>
      <c r="N21" s="6">
        <f>IF(AND($D21&lt;&gt;"",$E21&lt;&gt;"",$B$3+4&gt;=$D21,$B$3+4&lt;=WORKDAY($D21,$E21-1,$B$25:$B$46),NETWORKDAYS($B$3+4,$B$3+4,$B$25:$B$46)=1),IF(NETWORKDAYS($D21,$B$3+4,$B$25:$B$46)&lt;=ROUND($E21*N($H21),0),"■","□"),"")</f>
      </c>
      <c r="O21" s="6">
        <f>IF(AND($D21&lt;&gt;"",$E21&lt;&gt;"",$B$3+5&gt;=$D21,$B$3+5&lt;=WORKDAY($D21,$E21-1,$B$25:$B$46),NETWORKDAYS($B$3+5,$B$3+5,$B$25:$B$46)=1),IF(NETWORKDAYS($D21,$B$3+5,$B$25:$B$46)&lt;=ROUND($E21*N($H21),0),"■","□"),"")</f>
      </c>
      <c r="P21" s="6">
        <f>IF(AND($D21&lt;&gt;"",$E21&lt;&gt;"",$B$3+6&gt;=$D21,$B$3+6&lt;=WORKDAY($D21,$E21-1,$B$25:$B$46),NETWORKDAYS($B$3+6,$B$3+6,$B$25:$B$46)=1),IF(NETWORKDAYS($D21,$B$3+6,$B$25:$B$46)&lt;=ROUND($E21*N($H21),0),"■","□"),"")</f>
      </c>
      <c r="Q21" s="6">
        <f>IF(AND($D21&lt;&gt;"",$E21&lt;&gt;"",$B$3+7&gt;=$D21,$B$3+7&lt;=WORKDAY($D21,$E21-1,$B$25:$B$46),NETWORKDAYS($B$3+7,$B$3+7,$B$25:$B$46)=1),IF(NETWORKDAYS($D21,$B$3+7,$B$25:$B$46)&lt;=ROUND($E21*N($H21),0),"■","□"),"")</f>
      </c>
      <c r="R21" s="6">
        <f>IF(AND($D21&lt;&gt;"",$E21&lt;&gt;"",$B$3+8&gt;=$D21,$B$3+8&lt;=WORKDAY($D21,$E21-1,$B$25:$B$46),NETWORKDAYS($B$3+8,$B$3+8,$B$25:$B$46)=1),IF(NETWORKDAYS($D21,$B$3+8,$B$25:$B$46)&lt;=ROUND($E21*N($H21),0),"■","□"),"")</f>
      </c>
      <c r="S21" s="6">
        <f>IF(AND($D21&lt;&gt;"",$E21&lt;&gt;"",$B$3+9&gt;=$D21,$B$3+9&lt;=WORKDAY($D21,$E21-1,$B$25:$B$46),NETWORKDAYS($B$3+9,$B$3+9,$B$25:$B$46)=1),IF(NETWORKDAYS($D21,$B$3+9,$B$25:$B$46)&lt;=ROUND($E21*N($H21),0),"■","□"),"")</f>
      </c>
      <c r="T21" s="6">
        <f>IF(AND($D21&lt;&gt;"",$E21&lt;&gt;"",$B$3+10&gt;=$D21,$B$3+10&lt;=WORKDAY($D21,$E21-1,$B$25:$B$46),NETWORKDAYS($B$3+10,$B$3+10,$B$25:$B$46)=1),IF(NETWORKDAYS($D21,$B$3+10,$B$25:$B$46)&lt;=ROUND($E21*N($H21),0),"■","□"),"")</f>
      </c>
      <c r="U21" s="6">
        <f>IF(AND($D21&lt;&gt;"",$E21&lt;&gt;"",$B$3+11&gt;=$D21,$B$3+11&lt;=WORKDAY($D21,$E21-1,$B$25:$B$46),NETWORKDAYS($B$3+11,$B$3+11,$B$25:$B$46)=1),IF(NETWORKDAYS($D21,$B$3+11,$B$25:$B$46)&lt;=ROUND($E21*N($H21),0),"■","□"),"")</f>
      </c>
      <c r="V21" s="6">
        <f>IF(AND($D21&lt;&gt;"",$E21&lt;&gt;"",$B$3+12&gt;=$D21,$B$3+12&lt;=WORKDAY($D21,$E21-1,$B$25:$B$46),NETWORKDAYS($B$3+12,$B$3+12,$B$25:$B$46)=1),IF(NETWORKDAYS($D21,$B$3+12,$B$25:$B$46)&lt;=ROUND($E21*N($H21),0),"■","□"),"")</f>
      </c>
      <c r="W21" s="6">
        <f>IF(AND($D21&lt;&gt;"",$E21&lt;&gt;"",$B$3+13&gt;=$D21,$B$3+13&lt;=WORKDAY($D21,$E21-1,$B$25:$B$46),NETWORKDAYS($B$3+13,$B$3+13,$B$25:$B$46)=1),IF(NETWORKDAYS($D21,$B$3+13,$B$25:$B$46)&lt;=ROUND($E21*N($H21),0),"■","□"),"")</f>
      </c>
      <c r="X21" s="6">
        <f>IF(AND($D21&lt;&gt;"",$E21&lt;&gt;"",$B$3+14&gt;=$D21,$B$3+14&lt;=WORKDAY($D21,$E21-1,$B$25:$B$46),NETWORKDAYS($B$3+14,$B$3+14,$B$25:$B$46)=1),IF(NETWORKDAYS($D21,$B$3+14,$B$25:$B$46)&lt;=ROUND($E21*N($H21),0),"■","□"),"")</f>
      </c>
      <c r="Y21" s="6">
        <f>IF(AND($D21&lt;&gt;"",$E21&lt;&gt;"",$B$3+15&gt;=$D21,$B$3+15&lt;=WORKDAY($D21,$E21-1,$B$25:$B$46),NETWORKDAYS($B$3+15,$B$3+15,$B$25:$B$46)=1),IF(NETWORKDAYS($D21,$B$3+15,$B$25:$B$46)&lt;=ROUND($E21*N($H21),0),"■","□"),"")</f>
      </c>
      <c r="Z21" s="6">
        <f>IF(AND($D21&lt;&gt;"",$E21&lt;&gt;"",$B$3+16&gt;=$D21,$B$3+16&lt;=WORKDAY($D21,$E21-1,$B$25:$B$46),NETWORKDAYS($B$3+16,$B$3+16,$B$25:$B$46)=1),IF(NETWORKDAYS($D21,$B$3+16,$B$25:$B$46)&lt;=ROUND($E21*N($H21),0),"■","□"),"")</f>
      </c>
      <c r="AA21" s="6">
        <f>IF(AND($D21&lt;&gt;"",$E21&lt;&gt;"",$B$3+17&gt;=$D21,$B$3+17&lt;=WORKDAY($D21,$E21-1,$B$25:$B$46),NETWORKDAYS($B$3+17,$B$3+17,$B$25:$B$46)=1),IF(NETWORKDAYS($D21,$B$3+17,$B$25:$B$46)&lt;=ROUND($E21*N($H21),0),"■","□"),"")</f>
      </c>
      <c r="AB21" s="6">
        <f>IF(AND($D21&lt;&gt;"",$E21&lt;&gt;"",$B$3+18&gt;=$D21,$B$3+18&lt;=WORKDAY($D21,$E21-1,$B$25:$B$46),NETWORKDAYS($B$3+18,$B$3+18,$B$25:$B$46)=1),IF(NETWORKDAYS($D21,$B$3+18,$B$25:$B$46)&lt;=ROUND($E21*N($H21),0),"■","□"),"")</f>
      </c>
      <c r="AC21" s="6">
        <f>IF(AND($D21&lt;&gt;"",$E21&lt;&gt;"",$B$3+19&gt;=$D21,$B$3+19&lt;=WORKDAY($D21,$E21-1,$B$25:$B$46),NETWORKDAYS($B$3+19,$B$3+19,$B$25:$B$46)=1),IF(NETWORKDAYS($D21,$B$3+19,$B$25:$B$46)&lt;=ROUND($E21*N($H21),0),"■","□"),"")</f>
      </c>
      <c r="AD21" s="6">
        <f>IF(AND($D21&lt;&gt;"",$E21&lt;&gt;"",$B$3+20&gt;=$D21,$B$3+20&lt;=WORKDAY($D21,$E21-1,$B$25:$B$46),NETWORKDAYS($B$3+20,$B$3+20,$B$25:$B$46)=1),IF(NETWORKDAYS($D21,$B$3+20,$B$25:$B$46)&lt;=ROUND($E21*N($H21),0),"■","□"),"")</f>
      </c>
      <c r="AE21" s="6">
        <f>IF(AND($D21&lt;&gt;"",$E21&lt;&gt;"",$B$3+21&gt;=$D21,$B$3+21&lt;=WORKDAY($D21,$E21-1,$B$25:$B$46),NETWORKDAYS($B$3+21,$B$3+21,$B$25:$B$46)=1),IF(NETWORKDAYS($D21,$B$3+21,$B$25:$B$46)&lt;=ROUND($E21*N($H21),0),"■","□"),"")</f>
      </c>
      <c r="AF21" s="6">
        <f>IF(AND($D21&lt;&gt;"",$E21&lt;&gt;"",$B$3+22&gt;=$D21,$B$3+22&lt;=WORKDAY($D21,$E21-1,$B$25:$B$46),NETWORKDAYS($B$3+22,$B$3+22,$B$25:$B$46)=1),IF(NETWORKDAYS($D21,$B$3+22,$B$25:$B$46)&lt;=ROUND($E21*N($H21),0),"■","□"),"")</f>
      </c>
      <c r="AG21" s="6">
        <f>IF(AND($D21&lt;&gt;"",$E21&lt;&gt;"",$B$3+23&gt;=$D21,$B$3+23&lt;=WORKDAY($D21,$E21-1,$B$25:$B$46),NETWORKDAYS($B$3+23,$B$3+23,$B$25:$B$46)=1),IF(NETWORKDAYS($D21,$B$3+23,$B$25:$B$46)&lt;=ROUND($E21*N($H21),0),"■","□"),"")</f>
      </c>
      <c r="AH21" s="6">
        <f>IF(AND($D21&lt;&gt;"",$E21&lt;&gt;"",$B$3+24&gt;=$D21,$B$3+24&lt;=WORKDAY($D21,$E21-1,$B$25:$B$46),NETWORKDAYS($B$3+24,$B$3+24,$B$25:$B$46)=1),IF(NETWORKDAYS($D21,$B$3+24,$B$25:$B$46)&lt;=ROUND($E21*N($H21),0),"■","□"),"")</f>
      </c>
      <c r="AI21" s="6">
        <f>IF(AND($D21&lt;&gt;"",$E21&lt;&gt;"",$B$3+25&gt;=$D21,$B$3+25&lt;=WORKDAY($D21,$E21-1,$B$25:$B$46),NETWORKDAYS($B$3+25,$B$3+25,$B$25:$B$46)=1),IF(NETWORKDAYS($D21,$B$3+25,$B$25:$B$46)&lt;=ROUND($E21*N($H21),0),"■","□"),"")</f>
      </c>
      <c r="AJ21" s="6">
        <f>IF(AND($D21&lt;&gt;"",$E21&lt;&gt;"",$B$3+26&gt;=$D21,$B$3+26&lt;=WORKDAY($D21,$E21-1,$B$25:$B$46),NETWORKDAYS($B$3+26,$B$3+26,$B$25:$B$46)=1),IF(NETWORKDAYS($D21,$B$3+26,$B$25:$B$46)&lt;=ROUND($E21*N($H21),0),"■","□"),"")</f>
      </c>
      <c r="AK21" s="6">
        <f>IF(AND($D21&lt;&gt;"",$E21&lt;&gt;"",$B$3+27&gt;=$D21,$B$3+27&lt;=WORKDAY($D21,$E21-1,$B$25:$B$46),NETWORKDAYS($B$3+27,$B$3+27,$B$25:$B$46)=1),IF(NETWORKDAYS($D21,$B$3+27,$B$25:$B$46)&lt;=ROUND($E21*N($H21),0),"■","□"),"")</f>
      </c>
    </row>
    <row r="22" ht="20" customHeight="1" spans="1:37" x14ac:dyDescent="0.25">
      <c r="A22" s="6">
        <v>15</v>
      </c>
      <c r="B22" s="3"/>
      <c r="C22" s="3"/>
      <c r="D22" s="3"/>
      <c r="E22" s="6"/>
      <c r="F22" s="6">
        <f>IF(OR(D22="",E22=""),"",TEXT(WORKDAY(D22,E22-1,$B$25:$B$46),"m/d"))</f>
      </c>
      <c r="G22" s="3"/>
      <c r="H22" s="7"/>
      <c r="I22" s="6">
        <f>IF(D22="","",IF(N(H22)&gt;=1,"完了",IF(N(H22)&gt;0,"作業中","未着手")))</f>
      </c>
      <c r="J22" s="6">
        <f>IF(AND($D22&lt;&gt;"",$E22&lt;&gt;"",$B$3+0&gt;=$D22,$B$3+0&lt;=WORKDAY($D22,$E22-1,$B$25:$B$46),NETWORKDAYS($B$3+0,$B$3+0,$B$25:$B$46)=1),IF(NETWORKDAYS($D22,$B$3+0,$B$25:$B$46)&lt;=ROUND($E22*N($H22),0),"■","□"),"")</f>
      </c>
      <c r="K22" s="6">
        <f>IF(AND($D22&lt;&gt;"",$E22&lt;&gt;"",$B$3+1&gt;=$D22,$B$3+1&lt;=WORKDAY($D22,$E22-1,$B$25:$B$46),NETWORKDAYS($B$3+1,$B$3+1,$B$25:$B$46)=1),IF(NETWORKDAYS($D22,$B$3+1,$B$25:$B$46)&lt;=ROUND($E22*N($H22),0),"■","□"),"")</f>
      </c>
      <c r="L22" s="6">
        <f>IF(AND($D22&lt;&gt;"",$E22&lt;&gt;"",$B$3+2&gt;=$D22,$B$3+2&lt;=WORKDAY($D22,$E22-1,$B$25:$B$46),NETWORKDAYS($B$3+2,$B$3+2,$B$25:$B$46)=1),IF(NETWORKDAYS($D22,$B$3+2,$B$25:$B$46)&lt;=ROUND($E22*N($H22),0),"■","□"),"")</f>
      </c>
      <c r="M22" s="6">
        <f>IF(AND($D22&lt;&gt;"",$E22&lt;&gt;"",$B$3+3&gt;=$D22,$B$3+3&lt;=WORKDAY($D22,$E22-1,$B$25:$B$46),NETWORKDAYS($B$3+3,$B$3+3,$B$25:$B$46)=1),IF(NETWORKDAYS($D22,$B$3+3,$B$25:$B$46)&lt;=ROUND($E22*N($H22),0),"■","□"),"")</f>
      </c>
      <c r="N22" s="6">
        <f>IF(AND($D22&lt;&gt;"",$E22&lt;&gt;"",$B$3+4&gt;=$D22,$B$3+4&lt;=WORKDAY($D22,$E22-1,$B$25:$B$46),NETWORKDAYS($B$3+4,$B$3+4,$B$25:$B$46)=1),IF(NETWORKDAYS($D22,$B$3+4,$B$25:$B$46)&lt;=ROUND($E22*N($H22),0),"■","□"),"")</f>
      </c>
      <c r="O22" s="6">
        <f>IF(AND($D22&lt;&gt;"",$E22&lt;&gt;"",$B$3+5&gt;=$D22,$B$3+5&lt;=WORKDAY($D22,$E22-1,$B$25:$B$46),NETWORKDAYS($B$3+5,$B$3+5,$B$25:$B$46)=1),IF(NETWORKDAYS($D22,$B$3+5,$B$25:$B$46)&lt;=ROUND($E22*N($H22),0),"■","□"),"")</f>
      </c>
      <c r="P22" s="6">
        <f>IF(AND($D22&lt;&gt;"",$E22&lt;&gt;"",$B$3+6&gt;=$D22,$B$3+6&lt;=WORKDAY($D22,$E22-1,$B$25:$B$46),NETWORKDAYS($B$3+6,$B$3+6,$B$25:$B$46)=1),IF(NETWORKDAYS($D22,$B$3+6,$B$25:$B$46)&lt;=ROUND($E22*N($H22),0),"■","□"),"")</f>
      </c>
      <c r="Q22" s="6">
        <f>IF(AND($D22&lt;&gt;"",$E22&lt;&gt;"",$B$3+7&gt;=$D22,$B$3+7&lt;=WORKDAY($D22,$E22-1,$B$25:$B$46),NETWORKDAYS($B$3+7,$B$3+7,$B$25:$B$46)=1),IF(NETWORKDAYS($D22,$B$3+7,$B$25:$B$46)&lt;=ROUND($E22*N($H22),0),"■","□"),"")</f>
      </c>
      <c r="R22" s="6">
        <f>IF(AND($D22&lt;&gt;"",$E22&lt;&gt;"",$B$3+8&gt;=$D22,$B$3+8&lt;=WORKDAY($D22,$E22-1,$B$25:$B$46),NETWORKDAYS($B$3+8,$B$3+8,$B$25:$B$46)=1),IF(NETWORKDAYS($D22,$B$3+8,$B$25:$B$46)&lt;=ROUND($E22*N($H22),0),"■","□"),"")</f>
      </c>
      <c r="S22" s="6">
        <f>IF(AND($D22&lt;&gt;"",$E22&lt;&gt;"",$B$3+9&gt;=$D22,$B$3+9&lt;=WORKDAY($D22,$E22-1,$B$25:$B$46),NETWORKDAYS($B$3+9,$B$3+9,$B$25:$B$46)=1),IF(NETWORKDAYS($D22,$B$3+9,$B$25:$B$46)&lt;=ROUND($E22*N($H22),0),"■","□"),"")</f>
      </c>
      <c r="T22" s="6">
        <f>IF(AND($D22&lt;&gt;"",$E22&lt;&gt;"",$B$3+10&gt;=$D22,$B$3+10&lt;=WORKDAY($D22,$E22-1,$B$25:$B$46),NETWORKDAYS($B$3+10,$B$3+10,$B$25:$B$46)=1),IF(NETWORKDAYS($D22,$B$3+10,$B$25:$B$46)&lt;=ROUND($E22*N($H22),0),"■","□"),"")</f>
      </c>
      <c r="U22" s="6">
        <f>IF(AND($D22&lt;&gt;"",$E22&lt;&gt;"",$B$3+11&gt;=$D22,$B$3+11&lt;=WORKDAY($D22,$E22-1,$B$25:$B$46),NETWORKDAYS($B$3+11,$B$3+11,$B$25:$B$46)=1),IF(NETWORKDAYS($D22,$B$3+11,$B$25:$B$46)&lt;=ROUND($E22*N($H22),0),"■","□"),"")</f>
      </c>
      <c r="V22" s="6">
        <f>IF(AND($D22&lt;&gt;"",$E22&lt;&gt;"",$B$3+12&gt;=$D22,$B$3+12&lt;=WORKDAY($D22,$E22-1,$B$25:$B$46),NETWORKDAYS($B$3+12,$B$3+12,$B$25:$B$46)=1),IF(NETWORKDAYS($D22,$B$3+12,$B$25:$B$46)&lt;=ROUND($E22*N($H22),0),"■","□"),"")</f>
      </c>
      <c r="W22" s="6">
        <f>IF(AND($D22&lt;&gt;"",$E22&lt;&gt;"",$B$3+13&gt;=$D22,$B$3+13&lt;=WORKDAY($D22,$E22-1,$B$25:$B$46),NETWORKDAYS($B$3+13,$B$3+13,$B$25:$B$46)=1),IF(NETWORKDAYS($D22,$B$3+13,$B$25:$B$46)&lt;=ROUND($E22*N($H22),0),"■","□"),"")</f>
      </c>
      <c r="X22" s="6">
        <f>IF(AND($D22&lt;&gt;"",$E22&lt;&gt;"",$B$3+14&gt;=$D22,$B$3+14&lt;=WORKDAY($D22,$E22-1,$B$25:$B$46),NETWORKDAYS($B$3+14,$B$3+14,$B$25:$B$46)=1),IF(NETWORKDAYS($D22,$B$3+14,$B$25:$B$46)&lt;=ROUND($E22*N($H22),0),"■","□"),"")</f>
      </c>
      <c r="Y22" s="6">
        <f>IF(AND($D22&lt;&gt;"",$E22&lt;&gt;"",$B$3+15&gt;=$D22,$B$3+15&lt;=WORKDAY($D22,$E22-1,$B$25:$B$46),NETWORKDAYS($B$3+15,$B$3+15,$B$25:$B$46)=1),IF(NETWORKDAYS($D22,$B$3+15,$B$25:$B$46)&lt;=ROUND($E22*N($H22),0),"■","□"),"")</f>
      </c>
      <c r="Z22" s="6">
        <f>IF(AND($D22&lt;&gt;"",$E22&lt;&gt;"",$B$3+16&gt;=$D22,$B$3+16&lt;=WORKDAY($D22,$E22-1,$B$25:$B$46),NETWORKDAYS($B$3+16,$B$3+16,$B$25:$B$46)=1),IF(NETWORKDAYS($D22,$B$3+16,$B$25:$B$46)&lt;=ROUND($E22*N($H22),0),"■","□"),"")</f>
      </c>
      <c r="AA22" s="6">
        <f>IF(AND($D22&lt;&gt;"",$E22&lt;&gt;"",$B$3+17&gt;=$D22,$B$3+17&lt;=WORKDAY($D22,$E22-1,$B$25:$B$46),NETWORKDAYS($B$3+17,$B$3+17,$B$25:$B$46)=1),IF(NETWORKDAYS($D22,$B$3+17,$B$25:$B$46)&lt;=ROUND($E22*N($H22),0),"■","□"),"")</f>
      </c>
      <c r="AB22" s="6">
        <f>IF(AND($D22&lt;&gt;"",$E22&lt;&gt;"",$B$3+18&gt;=$D22,$B$3+18&lt;=WORKDAY($D22,$E22-1,$B$25:$B$46),NETWORKDAYS($B$3+18,$B$3+18,$B$25:$B$46)=1),IF(NETWORKDAYS($D22,$B$3+18,$B$25:$B$46)&lt;=ROUND($E22*N($H22),0),"■","□"),"")</f>
      </c>
      <c r="AC22" s="6">
        <f>IF(AND($D22&lt;&gt;"",$E22&lt;&gt;"",$B$3+19&gt;=$D22,$B$3+19&lt;=WORKDAY($D22,$E22-1,$B$25:$B$46),NETWORKDAYS($B$3+19,$B$3+19,$B$25:$B$46)=1),IF(NETWORKDAYS($D22,$B$3+19,$B$25:$B$46)&lt;=ROUND($E22*N($H22),0),"■","□"),"")</f>
      </c>
      <c r="AD22" s="6">
        <f>IF(AND($D22&lt;&gt;"",$E22&lt;&gt;"",$B$3+20&gt;=$D22,$B$3+20&lt;=WORKDAY($D22,$E22-1,$B$25:$B$46),NETWORKDAYS($B$3+20,$B$3+20,$B$25:$B$46)=1),IF(NETWORKDAYS($D22,$B$3+20,$B$25:$B$46)&lt;=ROUND($E22*N($H22),0),"■","□"),"")</f>
      </c>
      <c r="AE22" s="6">
        <f>IF(AND($D22&lt;&gt;"",$E22&lt;&gt;"",$B$3+21&gt;=$D22,$B$3+21&lt;=WORKDAY($D22,$E22-1,$B$25:$B$46),NETWORKDAYS($B$3+21,$B$3+21,$B$25:$B$46)=1),IF(NETWORKDAYS($D22,$B$3+21,$B$25:$B$46)&lt;=ROUND($E22*N($H22),0),"■","□"),"")</f>
      </c>
      <c r="AF22" s="6">
        <f>IF(AND($D22&lt;&gt;"",$E22&lt;&gt;"",$B$3+22&gt;=$D22,$B$3+22&lt;=WORKDAY($D22,$E22-1,$B$25:$B$46),NETWORKDAYS($B$3+22,$B$3+22,$B$25:$B$46)=1),IF(NETWORKDAYS($D22,$B$3+22,$B$25:$B$46)&lt;=ROUND($E22*N($H22),0),"■","□"),"")</f>
      </c>
      <c r="AG22" s="6">
        <f>IF(AND($D22&lt;&gt;"",$E22&lt;&gt;"",$B$3+23&gt;=$D22,$B$3+23&lt;=WORKDAY($D22,$E22-1,$B$25:$B$46),NETWORKDAYS($B$3+23,$B$3+23,$B$25:$B$46)=1),IF(NETWORKDAYS($D22,$B$3+23,$B$25:$B$46)&lt;=ROUND($E22*N($H22),0),"■","□"),"")</f>
      </c>
      <c r="AH22" s="6">
        <f>IF(AND($D22&lt;&gt;"",$E22&lt;&gt;"",$B$3+24&gt;=$D22,$B$3+24&lt;=WORKDAY($D22,$E22-1,$B$25:$B$46),NETWORKDAYS($B$3+24,$B$3+24,$B$25:$B$46)=1),IF(NETWORKDAYS($D22,$B$3+24,$B$25:$B$46)&lt;=ROUND($E22*N($H22),0),"■","□"),"")</f>
      </c>
      <c r="AI22" s="6">
        <f>IF(AND($D22&lt;&gt;"",$E22&lt;&gt;"",$B$3+25&gt;=$D22,$B$3+25&lt;=WORKDAY($D22,$E22-1,$B$25:$B$46),NETWORKDAYS($B$3+25,$B$3+25,$B$25:$B$46)=1),IF(NETWORKDAYS($D22,$B$3+25,$B$25:$B$46)&lt;=ROUND($E22*N($H22),0),"■","□"),"")</f>
      </c>
      <c r="AJ22" s="6">
        <f>IF(AND($D22&lt;&gt;"",$E22&lt;&gt;"",$B$3+26&gt;=$D22,$B$3+26&lt;=WORKDAY($D22,$E22-1,$B$25:$B$46),NETWORKDAYS($B$3+26,$B$3+26,$B$25:$B$46)=1),IF(NETWORKDAYS($D22,$B$3+26,$B$25:$B$46)&lt;=ROUND($E22*N($H22),0),"■","□"),"")</f>
      </c>
      <c r="AK22" s="6">
        <f>IF(AND($D22&lt;&gt;"",$E22&lt;&gt;"",$B$3+27&gt;=$D22,$B$3+27&lt;=WORKDAY($D22,$E22-1,$B$25:$B$46),NETWORKDAYS($B$3+27,$B$3+27,$B$25:$B$46)=1),IF(NETWORKDAYS($D22,$B$3+27,$B$25:$B$46)&lt;=ROUND($E22*N($H22),0),"■","□"),"")</f>
      </c>
    </row>
    <row r="23" ht="20" customHeight="1" x14ac:dyDescent="0.25"/>
    <row r="24" ht="20" customHeight="1" spans="1:37" x14ac:dyDescent="0.25">
      <c r="A24" s="8" t="s">
        <v>14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</row>
    <row r="25" ht="20" customHeight="1" spans="1:6" x14ac:dyDescent="0.25">
      <c r="A25" s="2" t="s">
        <v>15</v>
      </c>
      <c r="B25" s="9">
        <v>46329</v>
      </c>
      <c r="C25" s="10" t="s">
        <v>16</v>
      </c>
      <c r="D25" s="10"/>
      <c r="E25" s="10"/>
      <c r="F25" s="10"/>
    </row>
    <row r="26" ht="20" customHeight="1" spans="1:6" x14ac:dyDescent="0.25">
      <c r="A26" s="2" t="s">
        <v>15</v>
      </c>
      <c r="B26" s="9">
        <v>46349</v>
      </c>
      <c r="C26" s="10" t="s">
        <v>17</v>
      </c>
      <c r="D26" s="10"/>
      <c r="E26" s="10"/>
      <c r="F26" s="10"/>
    </row>
    <row r="27" ht="20" customHeight="1" spans="1:6" x14ac:dyDescent="0.25">
      <c r="A27" s="2" t="s">
        <v>15</v>
      </c>
      <c r="B27" s="9">
        <v>46385</v>
      </c>
      <c r="C27" s="10" t="s">
        <v>18</v>
      </c>
      <c r="D27" s="10"/>
      <c r="E27" s="10"/>
      <c r="F27" s="10"/>
    </row>
    <row r="28" ht="20" customHeight="1" spans="1:6" x14ac:dyDescent="0.25">
      <c r="A28" s="2" t="s">
        <v>15</v>
      </c>
      <c r="B28" s="9">
        <v>46386</v>
      </c>
      <c r="C28" s="10" t="s">
        <v>18</v>
      </c>
      <c r="D28" s="10"/>
      <c r="E28" s="10"/>
      <c r="F28" s="10"/>
    </row>
    <row r="29" ht="20" customHeight="1" spans="1:6" x14ac:dyDescent="0.25">
      <c r="A29" s="2" t="s">
        <v>15</v>
      </c>
      <c r="B29" s="9">
        <v>46387</v>
      </c>
      <c r="C29" s="10" t="s">
        <v>18</v>
      </c>
      <c r="D29" s="10"/>
      <c r="E29" s="10"/>
      <c r="F29" s="10"/>
    </row>
    <row r="30" ht="20" customHeight="1" spans="1:6" x14ac:dyDescent="0.25">
      <c r="A30" s="2" t="s">
        <v>15</v>
      </c>
      <c r="B30" s="9">
        <v>46388</v>
      </c>
      <c r="C30" s="10" t="s">
        <v>19</v>
      </c>
      <c r="D30" s="10"/>
      <c r="E30" s="10"/>
      <c r="F30" s="10"/>
    </row>
    <row r="31" ht="20" customHeight="1" spans="1:6" x14ac:dyDescent="0.25">
      <c r="A31" s="2" t="s">
        <v>15</v>
      </c>
      <c r="B31" s="9">
        <v>46389</v>
      </c>
      <c r="C31" s="10" t="s">
        <v>18</v>
      </c>
      <c r="D31" s="10"/>
      <c r="E31" s="10"/>
      <c r="F31" s="10"/>
    </row>
    <row r="32" ht="20" customHeight="1" spans="1:6" x14ac:dyDescent="0.25">
      <c r="A32" s="2" t="s">
        <v>15</v>
      </c>
      <c r="B32" s="9">
        <v>46390</v>
      </c>
      <c r="C32" s="10" t="s">
        <v>18</v>
      </c>
      <c r="D32" s="10"/>
      <c r="E32" s="10"/>
      <c r="F32" s="10"/>
    </row>
    <row r="33" ht="20" customHeight="1" spans="1:6" x14ac:dyDescent="0.25">
      <c r="A33" s="2" t="s">
        <v>15</v>
      </c>
      <c r="B33" s="9">
        <v>46398</v>
      </c>
      <c r="C33" s="10" t="s">
        <v>20</v>
      </c>
      <c r="D33" s="10"/>
      <c r="E33" s="10"/>
      <c r="F33" s="10"/>
    </row>
    <row r="34" ht="20" customHeight="1" spans="1:6" x14ac:dyDescent="0.25">
      <c r="A34" s="2" t="s">
        <v>15</v>
      </c>
      <c r="B34" s="9">
        <v>46429</v>
      </c>
      <c r="C34" s="10" t="s">
        <v>21</v>
      </c>
      <c r="D34" s="10"/>
      <c r="E34" s="10"/>
      <c r="F34" s="10"/>
    </row>
    <row r="35" ht="20" customHeight="1" spans="1:6" x14ac:dyDescent="0.25">
      <c r="A35" s="2" t="s">
        <v>15</v>
      </c>
      <c r="B35" s="9">
        <v>46441</v>
      </c>
      <c r="C35" s="10" t="s">
        <v>22</v>
      </c>
      <c r="D35" s="10"/>
      <c r="E35" s="10"/>
      <c r="F35" s="10"/>
    </row>
    <row r="36" ht="20" customHeight="1" spans="1:6" x14ac:dyDescent="0.25">
      <c r="A36" s="2" t="s">
        <v>15</v>
      </c>
      <c r="B36" s="9">
        <v>46468</v>
      </c>
      <c r="C36" s="10" t="s">
        <v>23</v>
      </c>
      <c r="D36" s="10"/>
      <c r="E36" s="10"/>
      <c r="F36" s="10"/>
    </row>
    <row r="37" ht="20" customHeight="1" spans="1:6" x14ac:dyDescent="0.25">
      <c r="A37" s="2" t="s">
        <v>15</v>
      </c>
      <c r="B37" s="9">
        <v>46506</v>
      </c>
      <c r="C37" s="10" t="s">
        <v>24</v>
      </c>
      <c r="D37" s="10"/>
      <c r="E37" s="10"/>
      <c r="F37" s="10"/>
    </row>
    <row r="38" ht="20" customHeight="1" spans="1:6" x14ac:dyDescent="0.25">
      <c r="A38" s="2" t="s">
        <v>15</v>
      </c>
      <c r="B38" s="9">
        <v>46510</v>
      </c>
      <c r="C38" s="10" t="s">
        <v>25</v>
      </c>
      <c r="D38" s="10"/>
      <c r="E38" s="10"/>
      <c r="F38" s="10"/>
    </row>
    <row r="39" ht="20" customHeight="1" spans="1:6" x14ac:dyDescent="0.25">
      <c r="A39" s="2" t="s">
        <v>15</v>
      </c>
      <c r="B39" s="9">
        <v>46511</v>
      </c>
      <c r="C39" s="10" t="s">
        <v>26</v>
      </c>
      <c r="D39" s="10"/>
      <c r="E39" s="10"/>
      <c r="F39" s="10"/>
    </row>
    <row r="40" ht="20" customHeight="1" spans="1:6" x14ac:dyDescent="0.25">
      <c r="A40" s="2" t="s">
        <v>15</v>
      </c>
      <c r="B40" s="9">
        <v>46512</v>
      </c>
      <c r="C40" s="10" t="s">
        <v>27</v>
      </c>
      <c r="D40" s="10"/>
      <c r="E40" s="10"/>
      <c r="F40" s="10"/>
    </row>
    <row r="41" ht="20" customHeight="1" spans="1:6" x14ac:dyDescent="0.25">
      <c r="A41" s="2" t="s">
        <v>15</v>
      </c>
      <c r="B41" s="3"/>
      <c r="C41" s="10"/>
      <c r="D41" s="10"/>
      <c r="E41" s="10"/>
      <c r="F41" s="10"/>
    </row>
    <row r="42" ht="20" customHeight="1" spans="1:6" x14ac:dyDescent="0.25">
      <c r="A42" s="2" t="s">
        <v>15</v>
      </c>
      <c r="B42" s="3"/>
      <c r="C42" s="10"/>
      <c r="D42" s="10"/>
      <c r="E42" s="10"/>
      <c r="F42" s="10"/>
    </row>
    <row r="43" ht="20" customHeight="1" spans="1:6" x14ac:dyDescent="0.25">
      <c r="A43" s="2" t="s">
        <v>15</v>
      </c>
      <c r="B43" s="3"/>
      <c r="C43" s="10"/>
      <c r="D43" s="10"/>
      <c r="E43" s="10"/>
      <c r="F43" s="10"/>
    </row>
    <row r="44" ht="20" customHeight="1" spans="1:6" x14ac:dyDescent="0.25">
      <c r="A44" s="2" t="s">
        <v>15</v>
      </c>
      <c r="B44" s="3"/>
      <c r="C44" s="10"/>
      <c r="D44" s="10"/>
      <c r="E44" s="10"/>
      <c r="F44" s="10"/>
    </row>
    <row r="45" ht="20" customHeight="1" spans="1:6" x14ac:dyDescent="0.25">
      <c r="A45" s="2" t="s">
        <v>15</v>
      </c>
      <c r="B45" s="3"/>
      <c r="C45" s="10"/>
      <c r="D45" s="10"/>
      <c r="E45" s="10"/>
      <c r="F45" s="10"/>
    </row>
    <row r="46" ht="20" customHeight="1" spans="1:6" x14ac:dyDescent="0.25">
      <c r="A46" s="2" t="s">
        <v>15</v>
      </c>
      <c r="B46" s="3"/>
      <c r="C46" s="10"/>
      <c r="D46" s="10"/>
      <c r="E46" s="10"/>
      <c r="F46" s="10"/>
    </row>
    <row r="47" ht="20" customHeight="1" spans="1:37" x14ac:dyDescent="0.25">
      <c r="A47" s="4" t="s">
        <v>28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</row>
  </sheetData>
  <mergeCells count="38">
    <mergeCell ref="A1:AK1"/>
    <mergeCell ref="B2:S2"/>
    <mergeCell ref="U2:AK2"/>
    <mergeCell ref="C3:AK3"/>
    <mergeCell ref="A4:AK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24:AK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A47:AK47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57</v>
      </c>
      <c r="B1" s="1"/>
    </row>
    <row r="2" ht="20" customHeight="1" spans="1:2" x14ac:dyDescent="0.25">
      <c r="A2" s="2" t="s">
        <v>58</v>
      </c>
      <c r="B2" s="10" t="s">
        <v>59</v>
      </c>
    </row>
    <row r="3" ht="20" customHeight="1" spans="1:2" x14ac:dyDescent="0.25">
      <c r="A3" s="2" t="s">
        <v>60</v>
      </c>
      <c r="B3" s="10" t="s">
        <v>61</v>
      </c>
    </row>
    <row r="4" ht="20" customHeight="1" spans="1:2" x14ac:dyDescent="0.25">
      <c r="A4" s="2" t="s">
        <v>62</v>
      </c>
      <c r="B4" s="10" t="s">
        <v>63</v>
      </c>
    </row>
    <row r="5" ht="20" customHeight="1" spans="1:2" x14ac:dyDescent="0.25">
      <c r="A5" s="2" t="s">
        <v>64</v>
      </c>
      <c r="B5" s="10" t="s">
        <v>65</v>
      </c>
    </row>
    <row r="6" ht="20" customHeight="1" spans="1:2" x14ac:dyDescent="0.25">
      <c r="A6" s="2" t="s">
        <v>66</v>
      </c>
      <c r="B6" s="10" t="s">
        <v>67</v>
      </c>
    </row>
    <row r="7" ht="20" customHeight="1" spans="1:2" x14ac:dyDescent="0.25">
      <c r="A7" s="2" t="s">
        <v>68</v>
      </c>
      <c r="B7" s="10" t="s">
        <v>69</v>
      </c>
    </row>
    <row r="8" ht="20" customHeight="1" spans="1:2" x14ac:dyDescent="0.25">
      <c r="A8" s="2" t="s">
        <v>70</v>
      </c>
      <c r="B8" s="10" t="s">
        <v>71</v>
      </c>
    </row>
    <row r="9" ht="20" customHeight="1" spans="1:2" x14ac:dyDescent="0.25">
      <c r="A9" s="2" t="s">
        <v>72</v>
      </c>
      <c r="B9" s="10" t="s">
        <v>73</v>
      </c>
    </row>
    <row r="10" ht="20" customHeight="1" spans="1:2" x14ac:dyDescent="0.25">
      <c r="A10" s="2" t="s">
        <v>74</v>
      </c>
      <c r="B10" s="10" t="s">
        <v>75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工程フクロウ（FUKULO／合同会社商陣）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