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<sst xmlns="http://schemas.openxmlformats.org/spreadsheetml/2006/main" count="68" uniqueCount="51">
  <si>
    <t>出面管理表（協力会社別・月）</t>
  </si>
  <si>
    <t>工事名</t>
  </si>
  <si>
    <t>作成者</t>
  </si>
  <si>
    <t>年月（1日を入れる）</t>
  </si>
  <si>
    <t>日ごとの人工は、出面表の「日ごとの人工」か、毎日の工事日報の出面から写します。単価は常用（日当で払う）の契約のときだけ使います。</t>
  </si>
  <si>
    <t>協力会社・職種ごとに1行。日ごとの人工を入れると、月の人工の合計と金額（人工×単価）が出ます。協力会社から届いた請求書の人工を入れると差が出て、一致しているかが分かります。</t>
  </si>
  <si>
    <t>No.</t>
  </si>
  <si>
    <t>協力会社</t>
  </si>
  <si>
    <t>職種</t>
  </si>
  <si>
    <t>人工の合計</t>
  </si>
  <si>
    <t>単価（1人工）</t>
  </si>
  <si>
    <t>金額</t>
  </si>
  <si>
    <t>請求書の人工</t>
  </si>
  <si>
    <t>差（請求−出面）</t>
  </si>
  <si>
    <t>判定</t>
  </si>
  <si>
    <t>日ごとの合計</t>
  </si>
  <si>
    <t>確認したこと</t>
  </si>
  <si>
    <t>〇〇ビル3階 事務所内装改修工事</t>
  </si>
  <si>
    <t>株式会社サンプル建設 鈴木 一郎</t>
  </si>
  <si>
    <t>サンプル内装</t>
  </si>
  <si>
    <t>内装工</t>
  </si>
  <si>
    <t>サンプル電設</t>
  </si>
  <si>
    <t>電工</t>
  </si>
  <si>
    <t>サンプル設備</t>
  </si>
  <si>
    <t>配管工</t>
  </si>
  <si>
    <t>サンプル解体</t>
  </si>
  <si>
    <t>解体工</t>
  </si>
  <si>
    <t>サンプル床</t>
  </si>
  <si>
    <t>床工</t>
  </si>
  <si>
    <t>サンプル内装の請求が1人工多い。11/7（土）に荷揚げの手伝いで1名来たとの申し出。工事日報の出面に記録が無いため、職長に確認してから支払う。サンプル解体は11/7（土）の産廃搬出を出面に入れ忘れていた（請求が正しい）。</t>
  </si>
  <si>
    <t>出面管理表（協力会社別・月の人工と請求の照合）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</si>
  <si>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</si>
  <si>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</si>
  <si>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</si>
  <si>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</si>
  <si>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</si>
  <si>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、工事名と年月（その月の1日）を入れます。協力会社と職種ごとに1行で、日ごとの人工を入れます。常用の契約なら単価を、請求書が届いたら請求書の人工を入れると、金額・差・判定が出ます。</t>
  </si>
  <si>
    <t>判定の付け方</t>
  </si>
  <si>
    <t>差（請求書の人工−出面の人工）が0なら「一致」、プラスなら「請求が多い」、マイナスなら「請求が少ない」と出ます。「一致」以外は、日ごとの欄でずれている日を見つけ、工事日報の出面・入退場の記録・職長への聞き取りで確かめてから支払います。確かめた結果は「確認したこと」の欄に書きます。</t>
  </si>
  <si>
    <t>自社に合わせて直すなら</t>
  </si>
  <si>
    <t>単価が日によって違う（夜間・休日の割増など）ときは、同じ会社でも行を分けてください。日ごとの欄が細かすぎるときは、出面表の会社ごとの人工の合計を「人工の合計」の欄に直接入れて使うこともできます（その場合は数式を上書きします）。</t>
  </si>
  <si>
    <t>気をつけること</t>
  </si>
  <si>
    <t>数式のセル（日付・曜日・人工の合計・金額・差・判定・日ごとの合計）は上書きしないでください。記入例の単価はすべて架空の例です。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</si>
  <si>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</si>
  <si>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</si>
  <si>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関係する法令等</t>
  </si>
  <si>
    <t>技能者の就業履歴は、建設キャリアアップシステム（国土交通省・建設業振興基金）でカードを読み取って残す方法もあります。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</si>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</sst>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4" max="34" width="3.6" customWidth="1"/>
    <col min="35" max="35" width="8" customWidth="1"/>
    <col min="37" max="37" width="11" customWidth="1"/>
    <col min="38" max="39" width="8" customWidth="1"/>
    <col min="40" max="40" width="10" customWidth="1"/>
  </cols>
  <sheetData>
    <row r="1" ht="28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20" customHeight="1" spans="1:40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" t="s">
        <v>2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ht="20" customHeight="1" spans="1:31" x14ac:dyDescent="0.25">
      <c r="A3" s="2" t="s">
        <v>3</v>
      </c>
      <c r="B3" s="3"/>
      <c r="C3" s="3"/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20" customHeight="1" spans="1:4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ht="20" customHeight="1" spans="1:40" x14ac:dyDescent="0.25">
      <c r="A5" s="5" t="s">
        <v>6</v>
      </c>
      <c r="B5" s="5" t="s">
        <v>7</v>
      </c>
      <c r="C5" s="5" t="s">
        <v>8</v>
      </c>
      <c r="D5" s="5">
        <f>IF($B$3="","",IF(MONTH($B$3+0)=MONTH($B$3),DAY($B$3+0),""))</f>
      </c>
      <c r="E5" s="5">
        <f>IF($B$3="","",IF(MONTH($B$3+1)=MONTH($B$3),DAY($B$3+1),""))</f>
      </c>
      <c r="F5" s="5">
        <f>IF($B$3="","",IF(MONTH($B$3+2)=MONTH($B$3),DAY($B$3+2),""))</f>
      </c>
      <c r="G5" s="5">
        <f>IF($B$3="","",IF(MONTH($B$3+3)=MONTH($B$3),DAY($B$3+3),""))</f>
      </c>
      <c r="H5" s="5">
        <f>IF($B$3="","",IF(MONTH($B$3+4)=MONTH($B$3),DAY($B$3+4),""))</f>
      </c>
      <c r="I5" s="5">
        <f>IF($B$3="","",IF(MONTH($B$3+5)=MONTH($B$3),DAY($B$3+5),""))</f>
      </c>
      <c r="J5" s="5">
        <f>IF($B$3="","",IF(MONTH($B$3+6)=MONTH($B$3),DAY($B$3+6),""))</f>
      </c>
      <c r="K5" s="5">
        <f>IF($B$3="","",IF(MONTH($B$3+7)=MONTH($B$3),DAY($B$3+7),""))</f>
      </c>
      <c r="L5" s="5">
        <f>IF($B$3="","",IF(MONTH($B$3+8)=MONTH($B$3),DAY($B$3+8),""))</f>
      </c>
      <c r="M5" s="5">
        <f>IF($B$3="","",IF(MONTH($B$3+9)=MONTH($B$3),DAY($B$3+9),""))</f>
      </c>
      <c r="N5" s="5">
        <f>IF($B$3="","",IF(MONTH($B$3+10)=MONTH($B$3),DAY($B$3+10),""))</f>
      </c>
      <c r="O5" s="5">
        <f>IF($B$3="","",IF(MONTH($B$3+11)=MONTH($B$3),DAY($B$3+11),""))</f>
      </c>
      <c r="P5" s="5">
        <f>IF($B$3="","",IF(MONTH($B$3+12)=MONTH($B$3),DAY($B$3+12),""))</f>
      </c>
      <c r="Q5" s="5">
        <f>IF($B$3="","",IF(MONTH($B$3+13)=MONTH($B$3),DAY($B$3+13),""))</f>
      </c>
      <c r="R5" s="5">
        <f>IF($B$3="","",IF(MONTH($B$3+14)=MONTH($B$3),DAY($B$3+14),""))</f>
      </c>
      <c r="S5" s="5">
        <f>IF($B$3="","",IF(MONTH($B$3+15)=MONTH($B$3),DAY($B$3+15),""))</f>
      </c>
      <c r="T5" s="5">
        <f>IF($B$3="","",IF(MONTH($B$3+16)=MONTH($B$3),DAY($B$3+16),""))</f>
      </c>
      <c r="U5" s="5">
        <f>IF($B$3="","",IF(MONTH($B$3+17)=MONTH($B$3),DAY($B$3+17),""))</f>
      </c>
      <c r="V5" s="5">
        <f>IF($B$3="","",IF(MONTH($B$3+18)=MONTH($B$3),DAY($B$3+18),""))</f>
      </c>
      <c r="W5" s="5">
        <f>IF($B$3="","",IF(MONTH($B$3+19)=MONTH($B$3),DAY($B$3+19),""))</f>
      </c>
      <c r="X5" s="5">
        <f>IF($B$3="","",IF(MONTH($B$3+20)=MONTH($B$3),DAY($B$3+20),""))</f>
      </c>
      <c r="Y5" s="5">
        <f>IF($B$3="","",IF(MONTH($B$3+21)=MONTH($B$3),DAY($B$3+21),""))</f>
      </c>
      <c r="Z5" s="5">
        <f>IF($B$3="","",IF(MONTH($B$3+22)=MONTH($B$3),DAY($B$3+22),""))</f>
      </c>
      <c r="AA5" s="5">
        <f>IF($B$3="","",IF(MONTH($B$3+23)=MONTH($B$3),DAY($B$3+23),""))</f>
      </c>
      <c r="AB5" s="5">
        <f>IF($B$3="","",IF(MONTH($B$3+24)=MONTH($B$3),DAY($B$3+24),""))</f>
      </c>
      <c r="AC5" s="5">
        <f>IF($B$3="","",IF(MONTH($B$3+25)=MONTH($B$3),DAY($B$3+25),""))</f>
      </c>
      <c r="AD5" s="5">
        <f>IF($B$3="","",IF(MONTH($B$3+26)=MONTH($B$3),DAY($B$3+26),""))</f>
      </c>
      <c r="AE5" s="5">
        <f>IF($B$3="","",IF(MONTH($B$3+27)=MONTH($B$3),DAY($B$3+27),""))</f>
      </c>
      <c r="AF5" s="5">
        <f>IF($B$3="","",IF(MONTH($B$3+28)=MONTH($B$3),DAY($B$3+28),""))</f>
      </c>
      <c r="AG5" s="5">
        <f>IF($B$3="","",IF(MONTH($B$3+29)=MONTH($B$3),DAY($B$3+29),""))</f>
      </c>
      <c r="AH5" s="5">
        <f>IF($B$3="","",IF(MONTH($B$3+30)=MONTH($B$3),DAY($B$3+30),""))</f>
      </c>
      <c r="AI5" s="5" t="s">
        <v>9</v>
      </c>
      <c r="AJ5" s="5" t="s">
        <v>10</v>
      </c>
      <c r="AK5" s="5" t="s">
        <v>11</v>
      </c>
      <c r="AL5" s="5" t="s">
        <v>12</v>
      </c>
      <c r="AM5" s="5" t="s">
        <v>13</v>
      </c>
      <c r="AN5" s="5" t="s">
        <v>14</v>
      </c>
    </row>
    <row r="6" ht="20" customHeight="1" spans="1:40" x14ac:dyDescent="0.25">
      <c r="A6" s="5"/>
      <c r="B6" s="5"/>
      <c r="C6" s="5"/>
      <c r="D6" s="5">
        <f>IF($B$3="","",IF(MONTH($B$3+0)=MONTH($B$3),CHOOSE(WEEKDAY($B$3+0),"日","月","火","水","木","金","土"),""))</f>
      </c>
      <c r="E6" s="5">
        <f>IF($B$3="","",IF(MONTH($B$3+1)=MONTH($B$3),CHOOSE(WEEKDAY($B$3+1),"日","月","火","水","木","金","土"),""))</f>
      </c>
      <c r="F6" s="5">
        <f>IF($B$3="","",IF(MONTH($B$3+2)=MONTH($B$3),CHOOSE(WEEKDAY($B$3+2),"日","月","火","水","木","金","土"),""))</f>
      </c>
      <c r="G6" s="5">
        <f>IF($B$3="","",IF(MONTH($B$3+3)=MONTH($B$3),CHOOSE(WEEKDAY($B$3+3),"日","月","火","水","木","金","土"),""))</f>
      </c>
      <c r="H6" s="5">
        <f>IF($B$3="","",IF(MONTH($B$3+4)=MONTH($B$3),CHOOSE(WEEKDAY($B$3+4),"日","月","火","水","木","金","土"),""))</f>
      </c>
      <c r="I6" s="5">
        <f>IF($B$3="","",IF(MONTH($B$3+5)=MONTH($B$3),CHOOSE(WEEKDAY($B$3+5),"日","月","火","水","木","金","土"),""))</f>
      </c>
      <c r="J6" s="5">
        <f>IF($B$3="","",IF(MONTH($B$3+6)=MONTH($B$3),CHOOSE(WEEKDAY($B$3+6),"日","月","火","水","木","金","土"),""))</f>
      </c>
      <c r="K6" s="5">
        <f>IF($B$3="","",IF(MONTH($B$3+7)=MONTH($B$3),CHOOSE(WEEKDAY($B$3+7),"日","月","火","水","木","金","土"),""))</f>
      </c>
      <c r="L6" s="5">
        <f>IF($B$3="","",IF(MONTH($B$3+8)=MONTH($B$3),CHOOSE(WEEKDAY($B$3+8),"日","月","火","水","木","金","土"),""))</f>
      </c>
      <c r="M6" s="5">
        <f>IF($B$3="","",IF(MONTH($B$3+9)=MONTH($B$3),CHOOSE(WEEKDAY($B$3+9),"日","月","火","水","木","金","土"),""))</f>
      </c>
      <c r="N6" s="5">
        <f>IF($B$3="","",IF(MONTH($B$3+10)=MONTH($B$3),CHOOSE(WEEKDAY($B$3+10),"日","月","火","水","木","金","土"),""))</f>
      </c>
      <c r="O6" s="5">
        <f>IF($B$3="","",IF(MONTH($B$3+11)=MONTH($B$3),CHOOSE(WEEKDAY($B$3+11),"日","月","火","水","木","金","土"),""))</f>
      </c>
      <c r="P6" s="5">
        <f>IF($B$3="","",IF(MONTH($B$3+12)=MONTH($B$3),CHOOSE(WEEKDAY($B$3+12),"日","月","火","水","木","金","土"),""))</f>
      </c>
      <c r="Q6" s="5">
        <f>IF($B$3="","",IF(MONTH($B$3+13)=MONTH($B$3),CHOOSE(WEEKDAY($B$3+13),"日","月","火","水","木","金","土"),""))</f>
      </c>
      <c r="R6" s="5">
        <f>IF($B$3="","",IF(MONTH($B$3+14)=MONTH($B$3),CHOOSE(WEEKDAY($B$3+14),"日","月","火","水","木","金","土"),""))</f>
      </c>
      <c r="S6" s="5">
        <f>IF($B$3="","",IF(MONTH($B$3+15)=MONTH($B$3),CHOOSE(WEEKDAY($B$3+15),"日","月","火","水","木","金","土"),""))</f>
      </c>
      <c r="T6" s="5">
        <f>IF($B$3="","",IF(MONTH($B$3+16)=MONTH($B$3),CHOOSE(WEEKDAY($B$3+16),"日","月","火","水","木","金","土"),""))</f>
      </c>
      <c r="U6" s="5">
        <f>IF($B$3="","",IF(MONTH($B$3+17)=MONTH($B$3),CHOOSE(WEEKDAY($B$3+17),"日","月","火","水","木","金","土"),""))</f>
      </c>
      <c r="V6" s="5">
        <f>IF($B$3="","",IF(MONTH($B$3+18)=MONTH($B$3),CHOOSE(WEEKDAY($B$3+18),"日","月","火","水","木","金","土"),""))</f>
      </c>
      <c r="W6" s="5">
        <f>IF($B$3="","",IF(MONTH($B$3+19)=MONTH($B$3),CHOOSE(WEEKDAY($B$3+19),"日","月","火","水","木","金","土"),""))</f>
      </c>
      <c r="X6" s="5">
        <f>IF($B$3="","",IF(MONTH($B$3+20)=MONTH($B$3),CHOOSE(WEEKDAY($B$3+20),"日","月","火","水","木","金","土"),""))</f>
      </c>
      <c r="Y6" s="5">
        <f>IF($B$3="","",IF(MONTH($B$3+21)=MONTH($B$3),CHOOSE(WEEKDAY($B$3+21),"日","月","火","水","木","金","土"),""))</f>
      </c>
      <c r="Z6" s="5">
        <f>IF($B$3="","",IF(MONTH($B$3+22)=MONTH($B$3),CHOOSE(WEEKDAY($B$3+22),"日","月","火","水","木","金","土"),""))</f>
      </c>
      <c r="AA6" s="5">
        <f>IF($B$3="","",IF(MONTH($B$3+23)=MONTH($B$3),CHOOSE(WEEKDAY($B$3+23),"日","月","火","水","木","金","土"),""))</f>
      </c>
      <c r="AB6" s="5">
        <f>IF($B$3="","",IF(MONTH($B$3+24)=MONTH($B$3),CHOOSE(WEEKDAY($B$3+24),"日","月","火","水","木","金","土"),""))</f>
      </c>
      <c r="AC6" s="5">
        <f>IF($B$3="","",IF(MONTH($B$3+25)=MONTH($B$3),CHOOSE(WEEKDAY($B$3+25),"日","月","火","水","木","金","土"),""))</f>
      </c>
      <c r="AD6" s="5">
        <f>IF($B$3="","",IF(MONTH($B$3+26)=MONTH($B$3),CHOOSE(WEEKDAY($B$3+26),"日","月","火","水","木","金","土"),""))</f>
      </c>
      <c r="AE6" s="5">
        <f>IF($B$3="","",IF(MONTH($B$3+27)=MONTH($B$3),CHOOSE(WEEKDAY($B$3+27),"日","月","火","水","木","金","土"),""))</f>
      </c>
      <c r="AF6" s="5">
        <f>IF($B$3="","",IF(MONTH($B$3+28)=MONTH($B$3),CHOOSE(WEEKDAY($B$3+28),"日","月","火","水","木","金","土"),""))</f>
      </c>
      <c r="AG6" s="5">
        <f>IF($B$3="","",IF(MONTH($B$3+29)=MONTH($B$3),CHOOSE(WEEKDAY($B$3+29),"日","月","火","水","木","金","土"),""))</f>
      </c>
      <c r="AH6" s="5">
        <f>IF($B$3="","",IF(MONTH($B$3+30)=MONTH($B$3),CHOOSE(WEEKDAY($B$3+30),"日","月","火","水","木","金","土"),""))</f>
      </c>
      <c r="AI6" s="5"/>
      <c r="AJ6" s="5"/>
      <c r="AK6" s="5"/>
      <c r="AL6" s="5"/>
      <c r="AM6" s="5"/>
      <c r="AN6" s="5"/>
    </row>
    <row r="7" ht="20" customHeight="1" spans="1:40" x14ac:dyDescent="0.25">
      <c r="A7" s="6">
        <v>1</v>
      </c>
      <c r="B7" s="3"/>
      <c r="C7" s="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>
        <f>IF(B7="","",SUM(D7:AH7))</f>
      </c>
      <c r="AJ7" s="7"/>
      <c r="AK7" s="7">
        <f>IF(OR(AI7="",AJ7=""),"",AI7*AJ7)</f>
      </c>
      <c r="AL7" s="6"/>
      <c r="AM7" s="6">
        <f>IF(OR(AI7="",AL7=""),"",AL7-AI7)</f>
      </c>
      <c r="AN7" s="6">
        <f>IF(AM7="","",IF(AM7=0,"一致",IF(AM7&gt;0,"請求が多い","請求が少ない")))</f>
      </c>
    </row>
    <row r="8" ht="20" customHeight="1" spans="1:40" x14ac:dyDescent="0.25">
      <c r="A8" s="6">
        <v>2</v>
      </c>
      <c r="B8" s="3"/>
      <c r="C8" s="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>
        <f>IF(B8="","",SUM(D8:AH8))</f>
      </c>
      <c r="AJ8" s="7"/>
      <c r="AK8" s="7">
        <f>IF(OR(AI8="",AJ8=""),"",AI8*AJ8)</f>
      </c>
      <c r="AL8" s="6"/>
      <c r="AM8" s="6">
        <f>IF(OR(AI8="",AL8=""),"",AL8-AI8)</f>
      </c>
      <c r="AN8" s="6">
        <f>IF(AM8="","",IF(AM8=0,"一致",IF(AM8&gt;0,"請求が多い","請求が少ない")))</f>
      </c>
    </row>
    <row r="9" ht="20" customHeight="1" spans="1:40" x14ac:dyDescent="0.25">
      <c r="A9" s="6">
        <v>3</v>
      </c>
      <c r="B9" s="3"/>
      <c r="C9" s="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>
        <f>IF(B9="","",SUM(D9:AH9))</f>
      </c>
      <c r="AJ9" s="7"/>
      <c r="AK9" s="7">
        <f>IF(OR(AI9="",AJ9=""),"",AI9*AJ9)</f>
      </c>
      <c r="AL9" s="6"/>
      <c r="AM9" s="6">
        <f>IF(OR(AI9="",AL9=""),"",AL9-AI9)</f>
      </c>
      <c r="AN9" s="6">
        <f>IF(AM9="","",IF(AM9=0,"一致",IF(AM9&gt;0,"請求が多い","請求が少ない")))</f>
      </c>
    </row>
    <row r="10" ht="20" customHeight="1" spans="1:40" x14ac:dyDescent="0.25">
      <c r="A10" s="6">
        <v>4</v>
      </c>
      <c r="B10" s="3"/>
      <c r="C10" s="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>
        <f>IF(B10="","",SUM(D10:AH10))</f>
      </c>
      <c r="AJ10" s="7"/>
      <c r="AK10" s="7">
        <f>IF(OR(AI10="",AJ10=""),"",AI10*AJ10)</f>
      </c>
      <c r="AL10" s="6"/>
      <c r="AM10" s="6">
        <f>IF(OR(AI10="",AL10=""),"",AL10-AI10)</f>
      </c>
      <c r="AN10" s="6">
        <f>IF(AM10="","",IF(AM10=0,"一致",IF(AM10&gt;0,"請求が多い","請求が少ない")))</f>
      </c>
    </row>
    <row r="11" ht="20" customHeight="1" spans="1:40" x14ac:dyDescent="0.25">
      <c r="A11" s="6">
        <v>5</v>
      </c>
      <c r="B11" s="3"/>
      <c r="C11" s="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>
        <f>IF(B11="","",SUM(D11:AH11))</f>
      </c>
      <c r="AJ11" s="7"/>
      <c r="AK11" s="7">
        <f>IF(OR(AI11="",AJ11=""),"",AI11*AJ11)</f>
      </c>
      <c r="AL11" s="6"/>
      <c r="AM11" s="6">
        <f>IF(OR(AI11="",AL11=""),"",AL11-AI11)</f>
      </c>
      <c r="AN11" s="6">
        <f>IF(AM11="","",IF(AM11=0,"一致",IF(AM11&gt;0,"請求が多い","請求が少ない")))</f>
      </c>
    </row>
    <row r="12" ht="20" customHeight="1" spans="1:40" x14ac:dyDescent="0.25">
      <c r="A12" s="6">
        <v>6</v>
      </c>
      <c r="B12" s="3"/>
      <c r="C12" s="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>
        <f>IF(B12="","",SUM(D12:AH12))</f>
      </c>
      <c r="AJ12" s="7"/>
      <c r="AK12" s="7">
        <f>IF(OR(AI12="",AJ12=""),"",AI12*AJ12)</f>
      </c>
      <c r="AL12" s="6"/>
      <c r="AM12" s="6">
        <f>IF(OR(AI12="",AL12=""),"",AL12-AI12)</f>
      </c>
      <c r="AN12" s="6">
        <f>IF(AM12="","",IF(AM12=0,"一致",IF(AM12&gt;0,"請求が多い","請求が少ない")))</f>
      </c>
    </row>
    <row r="13" ht="20" customHeight="1" spans="1:40" x14ac:dyDescent="0.25">
      <c r="A13" s="6">
        <v>7</v>
      </c>
      <c r="B13" s="3"/>
      <c r="C13" s="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>
        <f>IF(B13="","",SUM(D13:AH13))</f>
      </c>
      <c r="AJ13" s="7"/>
      <c r="AK13" s="7">
        <f>IF(OR(AI13="",AJ13=""),"",AI13*AJ13)</f>
      </c>
      <c r="AL13" s="6"/>
      <c r="AM13" s="6">
        <f>IF(OR(AI13="",AL13=""),"",AL13-AI13)</f>
      </c>
      <c r="AN13" s="6">
        <f>IF(AM13="","",IF(AM13=0,"一致",IF(AM13&gt;0,"請求が多い","請求が少ない")))</f>
      </c>
    </row>
    <row r="14" ht="20" customHeight="1" spans="1:40" x14ac:dyDescent="0.25">
      <c r="A14" s="6">
        <v>8</v>
      </c>
      <c r="B14" s="3"/>
      <c r="C14" s="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>
        <f>IF(B14="","",SUM(D14:AH14))</f>
      </c>
      <c r="AJ14" s="7"/>
      <c r="AK14" s="7">
        <f>IF(OR(AI14="",AJ14=""),"",AI14*AJ14)</f>
      </c>
      <c r="AL14" s="6"/>
      <c r="AM14" s="6">
        <f>IF(OR(AI14="",AL14=""),"",AL14-AI14)</f>
      </c>
      <c r="AN14" s="6">
        <f>IF(AM14="","",IF(AM14=0,"一致",IF(AM14&gt;0,"請求が多い","請求が少ない")))</f>
      </c>
    </row>
    <row r="15" ht="20" customHeight="1" spans="1:40" x14ac:dyDescent="0.25">
      <c r="A15" s="6">
        <v>9</v>
      </c>
      <c r="B15" s="3"/>
      <c r="C15" s="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>
        <f>IF(B15="","",SUM(D15:AH15))</f>
      </c>
      <c r="AJ15" s="7"/>
      <c r="AK15" s="7">
        <f>IF(OR(AI15="",AJ15=""),"",AI15*AJ15)</f>
      </c>
      <c r="AL15" s="6"/>
      <c r="AM15" s="6">
        <f>IF(OR(AI15="",AL15=""),"",AL15-AI15)</f>
      </c>
      <c r="AN15" s="6">
        <f>IF(AM15="","",IF(AM15=0,"一致",IF(AM15&gt;0,"請求が多い","請求が少ない")))</f>
      </c>
    </row>
    <row r="16" ht="20" customHeight="1" spans="1:40" x14ac:dyDescent="0.25">
      <c r="A16" s="6">
        <v>10</v>
      </c>
      <c r="B16" s="3"/>
      <c r="C16" s="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>
        <f>IF(B16="","",SUM(D16:AH16))</f>
      </c>
      <c r="AJ16" s="7"/>
      <c r="AK16" s="7">
        <f>IF(OR(AI16="",AJ16=""),"",AI16*AJ16)</f>
      </c>
      <c r="AL16" s="6"/>
      <c r="AM16" s="6">
        <f>IF(OR(AI16="",AL16=""),"",AL16-AI16)</f>
      </c>
      <c r="AN16" s="6">
        <f>IF(AM16="","",IF(AM16=0,"一致",IF(AM16&gt;0,"請求が多い","請求が少ない")))</f>
      </c>
    </row>
    <row r="17" ht="20" customHeight="1" spans="1:40" x14ac:dyDescent="0.25">
      <c r="A17" s="6">
        <v>11</v>
      </c>
      <c r="B17" s="3"/>
      <c r="C17" s="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>
        <f>IF(B17="","",SUM(D17:AH17))</f>
      </c>
      <c r="AJ17" s="7"/>
      <c r="AK17" s="7">
        <f>IF(OR(AI17="",AJ17=""),"",AI17*AJ17)</f>
      </c>
      <c r="AL17" s="6"/>
      <c r="AM17" s="6">
        <f>IF(OR(AI17="",AL17=""),"",AL17-AI17)</f>
      </c>
      <c r="AN17" s="6">
        <f>IF(AM17="","",IF(AM17=0,"一致",IF(AM17&gt;0,"請求が多い","請求が少ない")))</f>
      </c>
    </row>
    <row r="18" ht="20" customHeight="1" spans="1:40" x14ac:dyDescent="0.25">
      <c r="A18" s="6">
        <v>12</v>
      </c>
      <c r="B18" s="3"/>
      <c r="C18" s="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>
        <f>IF(B18="","",SUM(D18:AH18))</f>
      </c>
      <c r="AJ18" s="7"/>
      <c r="AK18" s="7">
        <f>IF(OR(AI18="",AJ18=""),"",AI18*AJ18)</f>
      </c>
      <c r="AL18" s="6"/>
      <c r="AM18" s="6">
        <f>IF(OR(AI18="",AL18=""),"",AL18-AI18)</f>
      </c>
      <c r="AN18" s="6">
        <f>IF(AM18="","",IF(AM18=0,"一致",IF(AM18&gt;0,"請求が多い","請求が少ない")))</f>
      </c>
    </row>
    <row r="19" ht="20" customHeight="1" spans="1:40" x14ac:dyDescent="0.25">
      <c r="A19" s="2" t="s">
        <v>15</v>
      </c>
      <c r="B19" s="2"/>
      <c r="C19" s="2"/>
      <c r="D19" s="6">
        <f>IF(COUNT(D7:D18)=0,"",SUM(D7:D18))</f>
      </c>
      <c r="E19" s="6">
        <f>IF(COUNT(E7:E18)=0,"",SUM(E7:E18))</f>
      </c>
      <c r="F19" s="6">
        <f>IF(COUNT(F7:F18)=0,"",SUM(F7:F18))</f>
      </c>
      <c r="G19" s="6">
        <f>IF(COUNT(G7:G18)=0,"",SUM(G7:G18))</f>
      </c>
      <c r="H19" s="6">
        <f>IF(COUNT(H7:H18)=0,"",SUM(H7:H18))</f>
      </c>
      <c r="I19" s="6">
        <f>IF(COUNT(I7:I18)=0,"",SUM(I7:I18))</f>
      </c>
      <c r="J19" s="6">
        <f>IF(COUNT(J7:J18)=0,"",SUM(J7:J18))</f>
      </c>
      <c r="K19" s="6">
        <f>IF(COUNT(K7:K18)=0,"",SUM(K7:K18))</f>
      </c>
      <c r="L19" s="6">
        <f>IF(COUNT(L7:L18)=0,"",SUM(L7:L18))</f>
      </c>
      <c r="M19" s="6">
        <f>IF(COUNT(M7:M18)=0,"",SUM(M7:M18))</f>
      </c>
      <c r="N19" s="6">
        <f>IF(COUNT(N7:N18)=0,"",SUM(N7:N18))</f>
      </c>
      <c r="O19" s="6">
        <f>IF(COUNT(O7:O18)=0,"",SUM(O7:O18))</f>
      </c>
      <c r="P19" s="6">
        <f>IF(COUNT(P7:P18)=0,"",SUM(P7:P18))</f>
      </c>
      <c r="Q19" s="6">
        <f>IF(COUNT(Q7:Q18)=0,"",SUM(Q7:Q18))</f>
      </c>
      <c r="R19" s="6">
        <f>IF(COUNT(R7:R18)=0,"",SUM(R7:R18))</f>
      </c>
      <c r="S19" s="6">
        <f>IF(COUNT(S7:S18)=0,"",SUM(S7:S18))</f>
      </c>
      <c r="T19" s="6">
        <f>IF(COUNT(T7:T18)=0,"",SUM(T7:T18))</f>
      </c>
      <c r="U19" s="6">
        <f>IF(COUNT(U7:U18)=0,"",SUM(U7:U18))</f>
      </c>
      <c r="V19" s="6">
        <f>IF(COUNT(V7:V18)=0,"",SUM(V7:V18))</f>
      </c>
      <c r="W19" s="6">
        <f>IF(COUNT(W7:W18)=0,"",SUM(W7:W18))</f>
      </c>
      <c r="X19" s="6">
        <f>IF(COUNT(X7:X18)=0,"",SUM(X7:X18))</f>
      </c>
      <c r="Y19" s="6">
        <f>IF(COUNT(Y7:Y18)=0,"",SUM(Y7:Y18))</f>
      </c>
      <c r="Z19" s="6">
        <f>IF(COUNT(Z7:Z18)=0,"",SUM(Z7:Z18))</f>
      </c>
      <c r="AA19" s="6">
        <f>IF(COUNT(AA7:AA18)=0,"",SUM(AA7:AA18))</f>
      </c>
      <c r="AB19" s="6">
        <f>IF(COUNT(AB7:AB18)=0,"",SUM(AB7:AB18))</f>
      </c>
      <c r="AC19" s="6">
        <f>IF(COUNT(AC7:AC18)=0,"",SUM(AC7:AC18))</f>
      </c>
      <c r="AD19" s="6">
        <f>IF(COUNT(AD7:AD18)=0,"",SUM(AD7:AD18))</f>
      </c>
      <c r="AE19" s="6">
        <f>IF(COUNT(AE7:AE18)=0,"",SUM(AE7:AE18))</f>
      </c>
      <c r="AF19" s="6">
        <f>IF(COUNT(AF7:AF18)=0,"",SUM(AF7:AF18))</f>
      </c>
      <c r="AG19" s="6">
        <f>IF(COUNT(AG7:AG18)=0,"",SUM(AG7:AG18))</f>
      </c>
      <c r="AH19" s="6">
        <f>IF(COUNT(AH7:AH18)=0,"",SUM(AH7:AH18))</f>
      </c>
      <c r="AI19" s="6">
        <f>SUM(AI7:AI18)</f>
        <v>0</v>
      </c>
      <c r="AJ19" s="8"/>
      <c r="AK19" s="7">
        <f>SUM(AK7:AK18)</f>
        <v>0</v>
      </c>
      <c r="AL19" s="6">
        <f>SUM(AL7:AL18)</f>
        <v>0</v>
      </c>
      <c r="AM19" s="6">
        <f>SUM(AM7:AM18)</f>
        <v>0</v>
      </c>
      <c r="AN19" s="8"/>
    </row>
    <row r="20" ht="20" customHeight="1" x14ac:dyDescent="0.25"/>
    <row r="21" ht="48" customHeight="1" spans="1:40" x14ac:dyDescent="0.25">
      <c r="A21" s="2" t="s">
        <v>16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</sheetData>
  <mergeCells count="18">
    <mergeCell ref="A1:AN1"/>
    <mergeCell ref="B2:T2"/>
    <mergeCell ref="V2:AN2"/>
    <mergeCell ref="B3:C3"/>
    <mergeCell ref="D3:AE3"/>
    <mergeCell ref="A4:AN4"/>
    <mergeCell ref="A5:A6"/>
    <mergeCell ref="B5:B6"/>
    <mergeCell ref="C5:C6"/>
    <mergeCell ref="AI5:AI6"/>
    <mergeCell ref="AJ5:AJ6"/>
    <mergeCell ref="AK5:AK6"/>
    <mergeCell ref="AL5:AL6"/>
    <mergeCell ref="AM5:AM6"/>
    <mergeCell ref="AN5:AN6"/>
    <mergeCell ref="A19:C19"/>
    <mergeCell ref="A21:C21"/>
    <mergeCell ref="D21:AN2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4" max="34" width="3.6" customWidth="1"/>
    <col min="35" max="35" width="8" customWidth="1"/>
    <col min="37" max="37" width="11" customWidth="1"/>
    <col min="38" max="39" width="8" customWidth="1"/>
    <col min="40" max="40" width="10" customWidth="1"/>
  </cols>
  <sheetData>
    <row r="1" ht="28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20" customHeight="1" spans="1:40" x14ac:dyDescent="0.25">
      <c r="A2" s="2" t="s">
        <v>1</v>
      </c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" t="s">
        <v>2</v>
      </c>
      <c r="V2" s="3" t="s">
        <v>18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ht="20" customHeight="1" spans="1:31" x14ac:dyDescent="0.25">
      <c r="A3" s="2" t="s">
        <v>3</v>
      </c>
      <c r="B3" s="9">
        <v>46327</v>
      </c>
      <c r="C3" s="9"/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20" customHeight="1" spans="1:4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ht="20" customHeight="1" spans="1:40" x14ac:dyDescent="0.25">
      <c r="A5" s="5" t="s">
        <v>6</v>
      </c>
      <c r="B5" s="5" t="s">
        <v>7</v>
      </c>
      <c r="C5" s="5" t="s">
        <v>8</v>
      </c>
      <c r="D5" s="5">
        <f>IF($B$3="","",IF(MONTH($B$3+0)=MONTH($B$3),DAY($B$3+0),""))</f>
        <v>1</v>
      </c>
      <c r="E5" s="5">
        <f>IF($B$3="","",IF(MONTH($B$3+1)=MONTH($B$3),DAY($B$3+1),""))</f>
        <v>2</v>
      </c>
      <c r="F5" s="5">
        <f>IF($B$3="","",IF(MONTH($B$3+2)=MONTH($B$3),DAY($B$3+2),""))</f>
        <v>3</v>
      </c>
      <c r="G5" s="5">
        <f>IF($B$3="","",IF(MONTH($B$3+3)=MONTH($B$3),DAY($B$3+3),""))</f>
        <v>4</v>
      </c>
      <c r="H5" s="5">
        <f>IF($B$3="","",IF(MONTH($B$3+4)=MONTH($B$3),DAY($B$3+4),""))</f>
        <v>5</v>
      </c>
      <c r="I5" s="5">
        <f>IF($B$3="","",IF(MONTH($B$3+5)=MONTH($B$3),DAY($B$3+5),""))</f>
        <v>6</v>
      </c>
      <c r="J5" s="5">
        <f>IF($B$3="","",IF(MONTH($B$3+6)=MONTH($B$3),DAY($B$3+6),""))</f>
        <v>7</v>
      </c>
      <c r="K5" s="5">
        <f>IF($B$3="","",IF(MONTH($B$3+7)=MONTH($B$3),DAY($B$3+7),""))</f>
        <v>8</v>
      </c>
      <c r="L5" s="5">
        <f>IF($B$3="","",IF(MONTH($B$3+8)=MONTH($B$3),DAY($B$3+8),""))</f>
        <v>9</v>
      </c>
      <c r="M5" s="5">
        <f>IF($B$3="","",IF(MONTH($B$3+9)=MONTH($B$3),DAY($B$3+9),""))</f>
        <v>10</v>
      </c>
      <c r="N5" s="5">
        <f>IF($B$3="","",IF(MONTH($B$3+10)=MONTH($B$3),DAY($B$3+10),""))</f>
        <v>11</v>
      </c>
      <c r="O5" s="5">
        <f>IF($B$3="","",IF(MONTH($B$3+11)=MONTH($B$3),DAY($B$3+11),""))</f>
        <v>12</v>
      </c>
      <c r="P5" s="5">
        <f>IF($B$3="","",IF(MONTH($B$3+12)=MONTH($B$3),DAY($B$3+12),""))</f>
        <v>13</v>
      </c>
      <c r="Q5" s="5">
        <f>IF($B$3="","",IF(MONTH($B$3+13)=MONTH($B$3),DAY($B$3+13),""))</f>
        <v>14</v>
      </c>
      <c r="R5" s="5">
        <f>IF($B$3="","",IF(MONTH($B$3+14)=MONTH($B$3),DAY($B$3+14),""))</f>
        <v>15</v>
      </c>
      <c r="S5" s="5">
        <f>IF($B$3="","",IF(MONTH($B$3+15)=MONTH($B$3),DAY($B$3+15),""))</f>
        <v>16</v>
      </c>
      <c r="T5" s="5">
        <f>IF($B$3="","",IF(MONTH($B$3+16)=MONTH($B$3),DAY($B$3+16),""))</f>
        <v>17</v>
      </c>
      <c r="U5" s="5">
        <f>IF($B$3="","",IF(MONTH($B$3+17)=MONTH($B$3),DAY($B$3+17),""))</f>
        <v>18</v>
      </c>
      <c r="V5" s="5">
        <f>IF($B$3="","",IF(MONTH($B$3+18)=MONTH($B$3),DAY($B$3+18),""))</f>
        <v>19</v>
      </c>
      <c r="W5" s="5">
        <f>IF($B$3="","",IF(MONTH($B$3+19)=MONTH($B$3),DAY($B$3+19),""))</f>
        <v>20</v>
      </c>
      <c r="X5" s="5">
        <f>IF($B$3="","",IF(MONTH($B$3+20)=MONTH($B$3),DAY($B$3+20),""))</f>
        <v>21</v>
      </c>
      <c r="Y5" s="5">
        <f>IF($B$3="","",IF(MONTH($B$3+21)=MONTH($B$3),DAY($B$3+21),""))</f>
        <v>22</v>
      </c>
      <c r="Z5" s="5">
        <f>IF($B$3="","",IF(MONTH($B$3+22)=MONTH($B$3),DAY($B$3+22),""))</f>
        <v>23</v>
      </c>
      <c r="AA5" s="5">
        <f>IF($B$3="","",IF(MONTH($B$3+23)=MONTH($B$3),DAY($B$3+23),""))</f>
        <v>24</v>
      </c>
      <c r="AB5" s="5">
        <f>IF($B$3="","",IF(MONTH($B$3+24)=MONTH($B$3),DAY($B$3+24),""))</f>
        <v>25</v>
      </c>
      <c r="AC5" s="5">
        <f>IF($B$3="","",IF(MONTH($B$3+25)=MONTH($B$3),DAY($B$3+25),""))</f>
        <v>26</v>
      </c>
      <c r="AD5" s="5">
        <f>IF($B$3="","",IF(MONTH($B$3+26)=MONTH($B$3),DAY($B$3+26),""))</f>
        <v>27</v>
      </c>
      <c r="AE5" s="5">
        <f>IF($B$3="","",IF(MONTH($B$3+27)=MONTH($B$3),DAY($B$3+27),""))</f>
        <v>28</v>
      </c>
      <c r="AF5" s="5">
        <f>IF($B$3="","",IF(MONTH($B$3+28)=MONTH($B$3),DAY($B$3+28),""))</f>
        <v>29</v>
      </c>
      <c r="AG5" s="5">
        <f>IF($B$3="","",IF(MONTH($B$3+29)=MONTH($B$3),DAY($B$3+29),""))</f>
        <v>30</v>
      </c>
      <c r="AH5" s="5">
        <f>IF($B$3="","",IF(MONTH($B$3+30)=MONTH($B$3),DAY($B$3+30),""))</f>
      </c>
      <c r="AI5" s="5" t="s">
        <v>9</v>
      </c>
      <c r="AJ5" s="5" t="s">
        <v>10</v>
      </c>
      <c r="AK5" s="5" t="s">
        <v>11</v>
      </c>
      <c r="AL5" s="5" t="s">
        <v>12</v>
      </c>
      <c r="AM5" s="5" t="s">
        <v>13</v>
      </c>
      <c r="AN5" s="5" t="s">
        <v>14</v>
      </c>
    </row>
    <row r="6" ht="20" customHeight="1" spans="1:40" x14ac:dyDescent="0.25">
      <c r="A6" s="5"/>
      <c r="B6" s="5"/>
      <c r="C6" s="5"/>
      <c r="D6" s="5" t="str">
        <f>IF($B$3="","",IF(MONTH($B$3+0)=MONTH($B$3),CHOOSE(WEEKDAY($B$3+0),"日","月","火","水","木","金","土"),""))</f>
        <v>日</v>
      </c>
      <c r="E6" s="5" t="str">
        <f>IF($B$3="","",IF(MONTH($B$3+1)=MONTH($B$3),CHOOSE(WEEKDAY($B$3+1),"日","月","火","水","木","金","土"),""))</f>
        <v>月</v>
      </c>
      <c r="F6" s="5" t="str">
        <f>IF($B$3="","",IF(MONTH($B$3+2)=MONTH($B$3),CHOOSE(WEEKDAY($B$3+2),"日","月","火","水","木","金","土"),""))</f>
        <v>火</v>
      </c>
      <c r="G6" s="5" t="str">
        <f>IF($B$3="","",IF(MONTH($B$3+3)=MONTH($B$3),CHOOSE(WEEKDAY($B$3+3),"日","月","火","水","木","金","土"),""))</f>
        <v>水</v>
      </c>
      <c r="H6" s="5" t="str">
        <f>IF($B$3="","",IF(MONTH($B$3+4)=MONTH($B$3),CHOOSE(WEEKDAY($B$3+4),"日","月","火","水","木","金","土"),""))</f>
        <v>木</v>
      </c>
      <c r="I6" s="5" t="str">
        <f>IF($B$3="","",IF(MONTH($B$3+5)=MONTH($B$3),CHOOSE(WEEKDAY($B$3+5),"日","月","火","水","木","金","土"),""))</f>
        <v>金</v>
      </c>
      <c r="J6" s="5" t="str">
        <f>IF($B$3="","",IF(MONTH($B$3+6)=MONTH($B$3),CHOOSE(WEEKDAY($B$3+6),"日","月","火","水","木","金","土"),""))</f>
        <v>土</v>
      </c>
      <c r="K6" s="5" t="str">
        <f>IF($B$3="","",IF(MONTH($B$3+7)=MONTH($B$3),CHOOSE(WEEKDAY($B$3+7),"日","月","火","水","木","金","土"),""))</f>
        <v>日</v>
      </c>
      <c r="L6" s="5" t="str">
        <f>IF($B$3="","",IF(MONTH($B$3+8)=MONTH($B$3),CHOOSE(WEEKDAY($B$3+8),"日","月","火","水","木","金","土"),""))</f>
        <v>月</v>
      </c>
      <c r="M6" s="5" t="str">
        <f>IF($B$3="","",IF(MONTH($B$3+9)=MONTH($B$3),CHOOSE(WEEKDAY($B$3+9),"日","月","火","水","木","金","土"),""))</f>
        <v>火</v>
      </c>
      <c r="N6" s="5" t="str">
        <f>IF($B$3="","",IF(MONTH($B$3+10)=MONTH($B$3),CHOOSE(WEEKDAY($B$3+10),"日","月","火","水","木","金","土"),""))</f>
        <v>水</v>
      </c>
      <c r="O6" s="5" t="str">
        <f>IF($B$3="","",IF(MONTH($B$3+11)=MONTH($B$3),CHOOSE(WEEKDAY($B$3+11),"日","月","火","水","木","金","土"),""))</f>
        <v>木</v>
      </c>
      <c r="P6" s="5" t="str">
        <f>IF($B$3="","",IF(MONTH($B$3+12)=MONTH($B$3),CHOOSE(WEEKDAY($B$3+12),"日","月","火","水","木","金","土"),""))</f>
        <v>金</v>
      </c>
      <c r="Q6" s="5" t="str">
        <f>IF($B$3="","",IF(MONTH($B$3+13)=MONTH($B$3),CHOOSE(WEEKDAY($B$3+13),"日","月","火","水","木","金","土"),""))</f>
        <v>土</v>
      </c>
      <c r="R6" s="5" t="str">
        <f>IF($B$3="","",IF(MONTH($B$3+14)=MONTH($B$3),CHOOSE(WEEKDAY($B$3+14),"日","月","火","水","木","金","土"),""))</f>
        <v>日</v>
      </c>
      <c r="S6" s="5" t="str">
        <f>IF($B$3="","",IF(MONTH($B$3+15)=MONTH($B$3),CHOOSE(WEEKDAY($B$3+15),"日","月","火","水","木","金","土"),""))</f>
        <v>月</v>
      </c>
      <c r="T6" s="5" t="str">
        <f>IF($B$3="","",IF(MONTH($B$3+16)=MONTH($B$3),CHOOSE(WEEKDAY($B$3+16),"日","月","火","水","木","金","土"),""))</f>
        <v>火</v>
      </c>
      <c r="U6" s="5" t="str">
        <f>IF($B$3="","",IF(MONTH($B$3+17)=MONTH($B$3),CHOOSE(WEEKDAY($B$3+17),"日","月","火","水","木","金","土"),""))</f>
        <v>水</v>
      </c>
      <c r="V6" s="5" t="str">
        <f>IF($B$3="","",IF(MONTH($B$3+18)=MONTH($B$3),CHOOSE(WEEKDAY($B$3+18),"日","月","火","水","木","金","土"),""))</f>
        <v>木</v>
      </c>
      <c r="W6" s="5" t="str">
        <f>IF($B$3="","",IF(MONTH($B$3+19)=MONTH($B$3),CHOOSE(WEEKDAY($B$3+19),"日","月","火","水","木","金","土"),""))</f>
        <v>金</v>
      </c>
      <c r="X6" s="5" t="str">
        <f>IF($B$3="","",IF(MONTH($B$3+20)=MONTH($B$3),CHOOSE(WEEKDAY($B$3+20),"日","月","火","水","木","金","土"),""))</f>
        <v>土</v>
      </c>
      <c r="Y6" s="5" t="str">
        <f>IF($B$3="","",IF(MONTH($B$3+21)=MONTH($B$3),CHOOSE(WEEKDAY($B$3+21),"日","月","火","水","木","金","土"),""))</f>
        <v>日</v>
      </c>
      <c r="Z6" s="5" t="str">
        <f>IF($B$3="","",IF(MONTH($B$3+22)=MONTH($B$3),CHOOSE(WEEKDAY($B$3+22),"日","月","火","水","木","金","土"),""))</f>
        <v>月</v>
      </c>
      <c r="AA6" s="5" t="str">
        <f>IF($B$3="","",IF(MONTH($B$3+23)=MONTH($B$3),CHOOSE(WEEKDAY($B$3+23),"日","月","火","水","木","金","土"),""))</f>
        <v>火</v>
      </c>
      <c r="AB6" s="5" t="str">
        <f>IF($B$3="","",IF(MONTH($B$3+24)=MONTH($B$3),CHOOSE(WEEKDAY($B$3+24),"日","月","火","水","木","金","土"),""))</f>
        <v>水</v>
      </c>
      <c r="AC6" s="5" t="str">
        <f>IF($B$3="","",IF(MONTH($B$3+25)=MONTH($B$3),CHOOSE(WEEKDAY($B$3+25),"日","月","火","水","木","金","土"),""))</f>
        <v>木</v>
      </c>
      <c r="AD6" s="5" t="str">
        <f>IF($B$3="","",IF(MONTH($B$3+26)=MONTH($B$3),CHOOSE(WEEKDAY($B$3+26),"日","月","火","水","木","金","土"),""))</f>
        <v>金</v>
      </c>
      <c r="AE6" s="5" t="str">
        <f>IF($B$3="","",IF(MONTH($B$3+27)=MONTH($B$3),CHOOSE(WEEKDAY($B$3+27),"日","月","火","水","木","金","土"),""))</f>
        <v>土</v>
      </c>
      <c r="AF6" s="5" t="str">
        <f>IF($B$3="","",IF(MONTH($B$3+28)=MONTH($B$3),CHOOSE(WEEKDAY($B$3+28),"日","月","火","水","木","金","土"),""))</f>
        <v>日</v>
      </c>
      <c r="AG6" s="5" t="str">
        <f>IF($B$3="","",IF(MONTH($B$3+29)=MONTH($B$3),CHOOSE(WEEKDAY($B$3+29),"日","月","火","水","木","金","土"),""))</f>
        <v>月</v>
      </c>
      <c r="AH6" s="5">
        <f>IF($B$3="","",IF(MONTH($B$3+30)=MONTH($B$3),CHOOSE(WEEKDAY($B$3+30),"日","月","火","水","木","金","土"),""))</f>
      </c>
      <c r="AI6" s="5"/>
      <c r="AJ6" s="5"/>
      <c r="AK6" s="5"/>
      <c r="AL6" s="5"/>
      <c r="AM6" s="5"/>
      <c r="AN6" s="5"/>
    </row>
    <row r="7" ht="20" customHeight="1" spans="1:40" x14ac:dyDescent="0.25">
      <c r="A7" s="6">
        <v>1</v>
      </c>
      <c r="B7" s="3" t="s">
        <v>19</v>
      </c>
      <c r="C7" s="3" t="s">
        <v>20</v>
      </c>
      <c r="D7" s="6"/>
      <c r="E7" s="6"/>
      <c r="F7" s="6"/>
      <c r="G7" s="6"/>
      <c r="H7" s="6"/>
      <c r="I7" s="6"/>
      <c r="J7" s="6"/>
      <c r="K7" s="6"/>
      <c r="L7" s="6">
        <v>2</v>
      </c>
      <c r="M7" s="6">
        <v>2</v>
      </c>
      <c r="N7" s="6">
        <v>2</v>
      </c>
      <c r="O7" s="6">
        <v>2</v>
      </c>
      <c r="P7" s="6">
        <v>2</v>
      </c>
      <c r="Q7" s="6"/>
      <c r="R7" s="6"/>
      <c r="S7" s="6">
        <v>3</v>
      </c>
      <c r="T7" s="6">
        <v>3</v>
      </c>
      <c r="U7" s="6">
        <v>3</v>
      </c>
      <c r="V7" s="6">
        <v>3</v>
      </c>
      <c r="W7" s="6">
        <v>3</v>
      </c>
      <c r="X7" s="6"/>
      <c r="Y7" s="6"/>
      <c r="Z7" s="6"/>
      <c r="AA7" s="6">
        <v>4</v>
      </c>
      <c r="AB7" s="6">
        <v>4</v>
      </c>
      <c r="AC7" s="6">
        <v>4</v>
      </c>
      <c r="AD7" s="6">
        <v>4</v>
      </c>
      <c r="AE7" s="6"/>
      <c r="AF7" s="6"/>
      <c r="AG7" s="6">
        <v>2</v>
      </c>
      <c r="AH7" s="6"/>
      <c r="AI7" s="6">
        <f>IF(B7="","",SUM(D7:AH7))</f>
        <v>43</v>
      </c>
      <c r="AJ7" s="7">
        <v>25000</v>
      </c>
      <c r="AK7" s="7">
        <f>IF(OR(AI7="",AJ7=""),"",AI7*AJ7)</f>
        <v>1075000</v>
      </c>
      <c r="AL7" s="6">
        <v>44</v>
      </c>
      <c r="AM7" s="6">
        <f>IF(OR(AI7="",AL7=""),"",AL7-AI7)</f>
        <v>1</v>
      </c>
      <c r="AN7" s="6" t="str">
        <f>IF(AM7="","",IF(AM7=0,"一致",IF(AM7&gt;0,"請求が多い","請求が少ない")))</f>
        <v>請求が多い</v>
      </c>
    </row>
    <row r="8" ht="20" customHeight="1" spans="1:40" x14ac:dyDescent="0.25">
      <c r="A8" s="6">
        <v>2</v>
      </c>
      <c r="B8" s="3" t="s">
        <v>21</v>
      </c>
      <c r="C8" s="3" t="s">
        <v>22</v>
      </c>
      <c r="D8" s="6"/>
      <c r="E8" s="6"/>
      <c r="F8" s="6"/>
      <c r="G8" s="6"/>
      <c r="H8" s="6"/>
      <c r="I8" s="6"/>
      <c r="J8" s="6"/>
      <c r="K8" s="6"/>
      <c r="L8" s="6"/>
      <c r="M8" s="6"/>
      <c r="N8" s="6">
        <v>1</v>
      </c>
      <c r="O8" s="6">
        <v>2</v>
      </c>
      <c r="P8" s="6">
        <v>2</v>
      </c>
      <c r="Q8" s="6"/>
      <c r="R8" s="6"/>
      <c r="S8" s="6">
        <v>1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>
        <v>1</v>
      </c>
      <c r="AH8" s="6"/>
      <c r="AI8" s="6">
        <f>IF(B8="","",SUM(D8:AH8))</f>
        <v>7</v>
      </c>
      <c r="AJ8" s="7">
        <v>27000</v>
      </c>
      <c r="AK8" s="7">
        <f>IF(OR(AI8="",AJ8=""),"",AI8*AJ8)</f>
        <v>189000</v>
      </c>
      <c r="AL8" s="6">
        <v>7</v>
      </c>
      <c r="AM8" s="6">
        <f>IF(OR(AI8="",AL8=""),"",AL8-AI8)</f>
        <v>0</v>
      </c>
      <c r="AN8" s="6" t="str">
        <f>IF(AM8="","",IF(AM8=0,"一致",IF(AM8&gt;0,"請求が多い","請求が少ない")))</f>
        <v>一致</v>
      </c>
    </row>
    <row r="9" ht="20" customHeight="1" spans="1:40" x14ac:dyDescent="0.25">
      <c r="A9" s="6">
        <v>3</v>
      </c>
      <c r="B9" s="3" t="s">
        <v>23</v>
      </c>
      <c r="C9" s="3" t="s">
        <v>24</v>
      </c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>
        <v>1</v>
      </c>
      <c r="O9" s="6">
        <v>1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>
        <f>IF(B9="","",SUM(D9:AH9))</f>
        <v>4</v>
      </c>
      <c r="AJ9" s="7">
        <v>26000</v>
      </c>
      <c r="AK9" s="7">
        <f>IF(OR(AI9="",AJ9=""),"",AI9*AJ9)</f>
        <v>104000</v>
      </c>
      <c r="AL9" s="6">
        <v>4</v>
      </c>
      <c r="AM9" s="6">
        <f>IF(OR(AI9="",AL9=""),"",AL9-AI9)</f>
        <v>0</v>
      </c>
      <c r="AN9" s="6" t="str">
        <f>IF(AM9="","",IF(AM9=0,"一致",IF(AM9&gt;0,"請求が多い","請求が少ない")))</f>
        <v>一致</v>
      </c>
    </row>
    <row r="10" ht="20" customHeight="1" spans="1:40" x14ac:dyDescent="0.25">
      <c r="A10" s="6">
        <v>4</v>
      </c>
      <c r="B10" s="3" t="s">
        <v>25</v>
      </c>
      <c r="C10" s="3" t="s">
        <v>26</v>
      </c>
      <c r="D10" s="6"/>
      <c r="E10" s="6"/>
      <c r="F10" s="6"/>
      <c r="G10" s="6">
        <v>1</v>
      </c>
      <c r="H10" s="6">
        <v>1</v>
      </c>
      <c r="I10" s="6">
        <v>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>
        <f>IF(B10="","",SUM(D10:AH10))</f>
        <v>3</v>
      </c>
      <c r="AJ10" s="7">
        <v>23000</v>
      </c>
      <c r="AK10" s="7">
        <f>IF(OR(AI10="",AJ10=""),"",AI10*AJ10)</f>
        <v>69000</v>
      </c>
      <c r="AL10" s="6">
        <v>4</v>
      </c>
      <c r="AM10" s="6">
        <f>IF(OR(AI10="",AL10=""),"",AL10-AI10)</f>
        <v>1</v>
      </c>
      <c r="AN10" s="6" t="str">
        <f>IF(AM10="","",IF(AM10=0,"一致",IF(AM10&gt;0,"請求が多い","請求が少ない")))</f>
        <v>請求が多い</v>
      </c>
    </row>
    <row r="11" ht="20" customHeight="1" spans="1:40" x14ac:dyDescent="0.25">
      <c r="A11" s="6">
        <v>5</v>
      </c>
      <c r="B11" s="3" t="s">
        <v>27</v>
      </c>
      <c r="C11" s="3" t="s">
        <v>28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>
        <v>2</v>
      </c>
      <c r="AH11" s="6"/>
      <c r="AI11" s="6">
        <f>IF(B11="","",SUM(D11:AH11))</f>
        <v>2</v>
      </c>
      <c r="AJ11" s="7">
        <v>24000</v>
      </c>
      <c r="AK11" s="7">
        <f>IF(OR(AI11="",AJ11=""),"",AI11*AJ11)</f>
        <v>48000</v>
      </c>
      <c r="AL11" s="6">
        <v>2</v>
      </c>
      <c r="AM11" s="6">
        <f>IF(OR(AI11="",AL11=""),"",AL11-AI11)</f>
        <v>0</v>
      </c>
      <c r="AN11" s="6" t="str">
        <f>IF(AM11="","",IF(AM11=0,"一致",IF(AM11&gt;0,"請求が多い","請求が少ない")))</f>
        <v>一致</v>
      </c>
    </row>
    <row r="12" ht="20" customHeight="1" spans="1:40" x14ac:dyDescent="0.25">
      <c r="A12" s="6">
        <v>6</v>
      </c>
      <c r="B12" s="3"/>
      <c r="C12" s="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>
        <f>IF(B12="","",SUM(D12:AH12))</f>
      </c>
      <c r="AJ12" s="7"/>
      <c r="AK12" s="7">
        <f>IF(OR(AI12="",AJ12=""),"",AI12*AJ12)</f>
      </c>
      <c r="AL12" s="6"/>
      <c r="AM12" s="6">
        <f>IF(OR(AI12="",AL12=""),"",AL12-AI12)</f>
      </c>
      <c r="AN12" s="6">
        <f>IF(AM12="","",IF(AM12=0,"一致",IF(AM12&gt;0,"請求が多い","請求が少ない")))</f>
      </c>
    </row>
    <row r="13" ht="20" customHeight="1" spans="1:40" x14ac:dyDescent="0.25">
      <c r="A13" s="6">
        <v>7</v>
      </c>
      <c r="B13" s="3"/>
      <c r="C13" s="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>
        <f>IF(B13="","",SUM(D13:AH13))</f>
      </c>
      <c r="AJ13" s="7"/>
      <c r="AK13" s="7">
        <f>IF(OR(AI13="",AJ13=""),"",AI13*AJ13)</f>
      </c>
      <c r="AL13" s="6"/>
      <c r="AM13" s="6">
        <f>IF(OR(AI13="",AL13=""),"",AL13-AI13)</f>
      </c>
      <c r="AN13" s="6">
        <f>IF(AM13="","",IF(AM13=0,"一致",IF(AM13&gt;0,"請求が多い","請求が少ない")))</f>
      </c>
    </row>
    <row r="14" ht="20" customHeight="1" spans="1:40" x14ac:dyDescent="0.25">
      <c r="A14" s="6">
        <v>8</v>
      </c>
      <c r="B14" s="3"/>
      <c r="C14" s="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>
        <f>IF(B14="","",SUM(D14:AH14))</f>
      </c>
      <c r="AJ14" s="7"/>
      <c r="AK14" s="7">
        <f>IF(OR(AI14="",AJ14=""),"",AI14*AJ14)</f>
      </c>
      <c r="AL14" s="6"/>
      <c r="AM14" s="6">
        <f>IF(OR(AI14="",AL14=""),"",AL14-AI14)</f>
      </c>
      <c r="AN14" s="6">
        <f>IF(AM14="","",IF(AM14=0,"一致",IF(AM14&gt;0,"請求が多い","請求が少ない")))</f>
      </c>
    </row>
    <row r="15" ht="20" customHeight="1" spans="1:40" x14ac:dyDescent="0.25">
      <c r="A15" s="6">
        <v>9</v>
      </c>
      <c r="B15" s="3"/>
      <c r="C15" s="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>
        <f>IF(B15="","",SUM(D15:AH15))</f>
      </c>
      <c r="AJ15" s="7"/>
      <c r="AK15" s="7">
        <f>IF(OR(AI15="",AJ15=""),"",AI15*AJ15)</f>
      </c>
      <c r="AL15" s="6"/>
      <c r="AM15" s="6">
        <f>IF(OR(AI15="",AL15=""),"",AL15-AI15)</f>
      </c>
      <c r="AN15" s="6">
        <f>IF(AM15="","",IF(AM15=0,"一致",IF(AM15&gt;0,"請求が多い","請求が少ない")))</f>
      </c>
    </row>
    <row r="16" ht="20" customHeight="1" spans="1:40" x14ac:dyDescent="0.25">
      <c r="A16" s="6">
        <v>10</v>
      </c>
      <c r="B16" s="3"/>
      <c r="C16" s="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>
        <f>IF(B16="","",SUM(D16:AH16))</f>
      </c>
      <c r="AJ16" s="7"/>
      <c r="AK16" s="7">
        <f>IF(OR(AI16="",AJ16=""),"",AI16*AJ16)</f>
      </c>
      <c r="AL16" s="6"/>
      <c r="AM16" s="6">
        <f>IF(OR(AI16="",AL16=""),"",AL16-AI16)</f>
      </c>
      <c r="AN16" s="6">
        <f>IF(AM16="","",IF(AM16=0,"一致",IF(AM16&gt;0,"請求が多い","請求が少ない")))</f>
      </c>
    </row>
    <row r="17" ht="20" customHeight="1" spans="1:40" x14ac:dyDescent="0.25">
      <c r="A17" s="6">
        <v>11</v>
      </c>
      <c r="B17" s="3"/>
      <c r="C17" s="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>
        <f>IF(B17="","",SUM(D17:AH17))</f>
      </c>
      <c r="AJ17" s="7"/>
      <c r="AK17" s="7">
        <f>IF(OR(AI17="",AJ17=""),"",AI17*AJ17)</f>
      </c>
      <c r="AL17" s="6"/>
      <c r="AM17" s="6">
        <f>IF(OR(AI17="",AL17=""),"",AL17-AI17)</f>
      </c>
      <c r="AN17" s="6">
        <f>IF(AM17="","",IF(AM17=0,"一致",IF(AM17&gt;0,"請求が多い","請求が少ない")))</f>
      </c>
    </row>
    <row r="18" ht="20" customHeight="1" spans="1:40" x14ac:dyDescent="0.25">
      <c r="A18" s="6">
        <v>12</v>
      </c>
      <c r="B18" s="3"/>
      <c r="C18" s="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>
        <f>IF(B18="","",SUM(D18:AH18))</f>
      </c>
      <c r="AJ18" s="7"/>
      <c r="AK18" s="7">
        <f>IF(OR(AI18="",AJ18=""),"",AI18*AJ18)</f>
      </c>
      <c r="AL18" s="6"/>
      <c r="AM18" s="6">
        <f>IF(OR(AI18="",AL18=""),"",AL18-AI18)</f>
      </c>
      <c r="AN18" s="6">
        <f>IF(AM18="","",IF(AM18=0,"一致",IF(AM18&gt;0,"請求が多い","請求が少ない")))</f>
      </c>
    </row>
    <row r="19" ht="20" customHeight="1" spans="1:40" x14ac:dyDescent="0.25">
      <c r="A19" s="2" t="s">
        <v>15</v>
      </c>
      <c r="B19" s="2"/>
      <c r="C19" s="2"/>
      <c r="D19" s="6">
        <f>IF(COUNT(D7:D18)=0,"",SUM(D7:D18))</f>
      </c>
      <c r="E19" s="6">
        <f>IF(COUNT(E7:E18)=0,"",SUM(E7:E18))</f>
      </c>
      <c r="F19" s="6">
        <f>IF(COUNT(F7:F18)=0,"",SUM(F7:F18))</f>
      </c>
      <c r="G19" s="6">
        <f>IF(COUNT(G7:G18)=0,"",SUM(G7:G18))</f>
        <v>1</v>
      </c>
      <c r="H19" s="6">
        <f>IF(COUNT(H7:H18)=0,"",SUM(H7:H18))</f>
        <v>1</v>
      </c>
      <c r="I19" s="6">
        <f>IF(COUNT(I7:I18)=0,"",SUM(I7:I18))</f>
        <v>1</v>
      </c>
      <c r="J19" s="6">
        <f>IF(COUNT(J7:J18)=0,"",SUM(J7:J18))</f>
      </c>
      <c r="K19" s="6">
        <f>IF(COUNT(K7:K18)=0,"",SUM(K7:K18))</f>
      </c>
      <c r="L19" s="6">
        <f>IF(COUNT(L7:L18)=0,"",SUM(L7:L18))</f>
        <v>3</v>
      </c>
      <c r="M19" s="6">
        <f>IF(COUNT(M7:M18)=0,"",SUM(M7:M18))</f>
        <v>3</v>
      </c>
      <c r="N19" s="6">
        <f>IF(COUNT(N7:N18)=0,"",SUM(N7:N18))</f>
        <v>4</v>
      </c>
      <c r="O19" s="6">
        <f>IF(COUNT(O7:O18)=0,"",SUM(O7:O18))</f>
        <v>5</v>
      </c>
      <c r="P19" s="6">
        <f>IF(COUNT(P7:P18)=0,"",SUM(P7:P18))</f>
        <v>4</v>
      </c>
      <c r="Q19" s="6">
        <f>IF(COUNT(Q7:Q18)=0,"",SUM(Q7:Q18))</f>
      </c>
      <c r="R19" s="6">
        <f>IF(COUNT(R7:R18)=0,"",SUM(R7:R18))</f>
      </c>
      <c r="S19" s="6">
        <f>IF(COUNT(S7:S18)=0,"",SUM(S7:S18))</f>
        <v>4</v>
      </c>
      <c r="T19" s="6">
        <f>IF(COUNT(T7:T18)=0,"",SUM(T7:T18))</f>
        <v>3</v>
      </c>
      <c r="U19" s="6">
        <f>IF(COUNT(U7:U18)=0,"",SUM(U7:U18))</f>
        <v>3</v>
      </c>
      <c r="V19" s="6">
        <f>IF(COUNT(V7:V18)=0,"",SUM(V7:V18))</f>
        <v>3</v>
      </c>
      <c r="W19" s="6">
        <f>IF(COUNT(W7:W18)=0,"",SUM(W7:W18))</f>
        <v>3</v>
      </c>
      <c r="X19" s="6">
        <f>IF(COUNT(X7:X18)=0,"",SUM(X7:X18))</f>
      </c>
      <c r="Y19" s="6">
        <f>IF(COUNT(Y7:Y18)=0,"",SUM(Y7:Y18))</f>
      </c>
      <c r="Z19" s="6">
        <f>IF(COUNT(Z7:Z18)=0,"",SUM(Z7:Z18))</f>
      </c>
      <c r="AA19" s="6">
        <f>IF(COUNT(AA7:AA18)=0,"",SUM(AA7:AA18))</f>
        <v>4</v>
      </c>
      <c r="AB19" s="6">
        <f>IF(COUNT(AB7:AB18)=0,"",SUM(AB7:AB18))</f>
        <v>4</v>
      </c>
      <c r="AC19" s="6">
        <f>IF(COUNT(AC7:AC18)=0,"",SUM(AC7:AC18))</f>
        <v>4</v>
      </c>
      <c r="AD19" s="6">
        <f>IF(COUNT(AD7:AD18)=0,"",SUM(AD7:AD18))</f>
        <v>4</v>
      </c>
      <c r="AE19" s="6">
        <f>IF(COUNT(AE7:AE18)=0,"",SUM(AE7:AE18))</f>
      </c>
      <c r="AF19" s="6">
        <f>IF(COUNT(AF7:AF18)=0,"",SUM(AF7:AF18))</f>
      </c>
      <c r="AG19" s="6">
        <f>IF(COUNT(AG7:AG18)=0,"",SUM(AG7:AG18))</f>
        <v>5</v>
      </c>
      <c r="AH19" s="6">
        <f>IF(COUNT(AH7:AH18)=0,"",SUM(AH7:AH18))</f>
      </c>
      <c r="AI19" s="6">
        <f>SUM(AI7:AI18)</f>
        <v>59</v>
      </c>
      <c r="AJ19" s="8"/>
      <c r="AK19" s="7">
        <f>SUM(AK7:AK18)</f>
        <v>1485000</v>
      </c>
      <c r="AL19" s="6">
        <f>SUM(AL7:AL18)</f>
        <v>61</v>
      </c>
      <c r="AM19" s="6">
        <f>SUM(AM7:AM18)</f>
        <v>2</v>
      </c>
      <c r="AN19" s="8"/>
    </row>
    <row r="20" ht="20" customHeight="1" x14ac:dyDescent="0.25"/>
    <row r="21" ht="48" customHeight="1" spans="1:40" x14ac:dyDescent="0.25">
      <c r="A21" s="2" t="s">
        <v>16</v>
      </c>
      <c r="B21" s="2"/>
      <c r="C21" s="2"/>
      <c r="D21" s="3" t="s">
        <v>29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</sheetData>
  <mergeCells count="18">
    <mergeCell ref="A1:AN1"/>
    <mergeCell ref="B2:T2"/>
    <mergeCell ref="V2:AN2"/>
    <mergeCell ref="B3:C3"/>
    <mergeCell ref="D3:AE3"/>
    <mergeCell ref="A4:AN4"/>
    <mergeCell ref="A5:A6"/>
    <mergeCell ref="B5:B6"/>
    <mergeCell ref="C5:C6"/>
    <mergeCell ref="AI5:AI6"/>
    <mergeCell ref="AJ5:AJ6"/>
    <mergeCell ref="AK5:AK6"/>
    <mergeCell ref="AL5:AL6"/>
    <mergeCell ref="AM5:AM6"/>
    <mergeCell ref="AN5:AN6"/>
    <mergeCell ref="A19:C19"/>
    <mergeCell ref="A21:C21"/>
    <mergeCell ref="D21:AN2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30</v>
      </c>
      <c r="B1" s="1"/>
    </row>
    <row r="2" ht="20" customHeight="1" spans="1:2" x14ac:dyDescent="0.25">
      <c r="A2" s="2" t="s">
        <v>31</v>
      </c>
      <c r="B2" s="8" t="s">
        <v>32</v>
      </c>
    </row>
    <row r="3" ht="20" customHeight="1" spans="1:2" x14ac:dyDescent="0.25">
      <c r="A3" s="2" t="s">
        <v>33</v>
      </c>
      <c r="B3" s="8" t="s">
        <v>34</v>
      </c>
    </row>
    <row r="4" ht="20" customHeight="1" spans="1:2" x14ac:dyDescent="0.25">
      <c r="A4" s="2" t="s">
        <v>35</v>
      </c>
      <c r="B4" s="8" t="s">
        <v>36</v>
      </c>
    </row>
    <row r="5" ht="20" customHeight="1" spans="1:2" x14ac:dyDescent="0.25">
      <c r="A5" s="2" t="s">
        <v>37</v>
      </c>
      <c r="B5" s="8" t="s">
        <v>38</v>
      </c>
    </row>
    <row r="6" ht="20" customHeight="1" spans="1:2" x14ac:dyDescent="0.25">
      <c r="A6" s="2" t="s">
        <v>39</v>
      </c>
      <c r="B6" s="8" t="s">
        <v>40</v>
      </c>
    </row>
    <row r="7" ht="20" customHeight="1" spans="1:2" x14ac:dyDescent="0.25">
      <c r="A7" s="2" t="s">
        <v>41</v>
      </c>
      <c r="B7" s="8" t="s">
        <v>42</v>
      </c>
    </row>
    <row r="8" ht="20" customHeight="1" spans="1:2" x14ac:dyDescent="0.25">
      <c r="A8" s="2" t="s">
        <v>43</v>
      </c>
      <c r="B8" s="8" t="s">
        <v>44</v>
      </c>
    </row>
    <row r="9" ht="20" customHeight="1" spans="1:2" x14ac:dyDescent="0.25">
      <c r="A9" s="2" t="s">
        <v>45</v>
      </c>
      <c r="B9" s="8" t="s">
        <v>46</v>
      </c>
    </row>
    <row r="10" ht="20" customHeight="1" spans="1:2" x14ac:dyDescent="0.25">
      <c r="A10" s="2" t="s">
        <v>47</v>
      </c>
      <c r="B10" s="8" t="s">
        <v>48</v>
      </c>
    </row>
    <row r="11" ht="20" customHeight="1" spans="1:2" x14ac:dyDescent="0.25">
      <c r="A11" s="2" t="s">
        <v>49</v>
      </c>
      <c r="B11" s="8" t="s">
        <v>50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